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75" windowWidth="25515" windowHeight="11760" activeTab="0"/>
  </bookViews>
  <sheets>
    <sheet name="C_D6.6" sheetId="1" r:id="rId1"/>
    <sheet name="Data C_D6.6" sheetId="2" r:id="rId2"/>
  </sheets>
  <externalReferences>
    <externalReference r:id="rId5"/>
  </externalReferences>
  <definedNames>
    <definedName name="_xlfn.IFERROR" hidden="1">#NAME?</definedName>
    <definedName name="_xlnm.Print_Area" localSheetId="0">'C_D6.6'!$A$6:$M$36</definedName>
  </definedNames>
  <calcPr fullCalcOnLoad="1"/>
</workbook>
</file>

<file path=xl/sharedStrings.xml><?xml version="1.0" encoding="utf-8"?>
<sst xmlns="http://schemas.openxmlformats.org/spreadsheetml/2006/main" count="62" uniqueCount="54">
  <si>
    <t>OECD average for countries with data available for all reference years</t>
  </si>
  <si>
    <t>Central or State</t>
  </si>
  <si>
    <t>Regional or Sub-regional</t>
  </si>
  <si>
    <t>Local</t>
  </si>
  <si>
    <t>School</t>
  </si>
  <si>
    <t>New Zealand</t>
  </si>
  <si>
    <t>Finland</t>
  </si>
  <si>
    <t>Luxembourg</t>
  </si>
  <si>
    <t>Mexico</t>
  </si>
  <si>
    <t>Norway</t>
  </si>
  <si>
    <t>Turkey</t>
  </si>
  <si>
    <t>Japan</t>
  </si>
  <si>
    <t>Germany</t>
  </si>
  <si>
    <t>Portugal</t>
  </si>
  <si>
    <t>Spain</t>
  </si>
  <si>
    <t>Austria</t>
  </si>
  <si>
    <t>France</t>
  </si>
  <si>
    <t>Italy</t>
  </si>
  <si>
    <t>OECD average</t>
  </si>
  <si>
    <t>Denmark</t>
  </si>
  <si>
    <t>Korea</t>
  </si>
  <si>
    <t>Australia</t>
  </si>
  <si>
    <t>Slovenia</t>
  </si>
  <si>
    <t>Sweden</t>
  </si>
  <si>
    <t>Scotland</t>
  </si>
  <si>
    <t>Iceland</t>
  </si>
  <si>
    <t>Slovak Republic</t>
  </si>
  <si>
    <t>Hungary</t>
  </si>
  <si>
    <t>Estonia</t>
  </si>
  <si>
    <t>Belgium (Fl.)</t>
  </si>
  <si>
    <t>Czech Republic</t>
  </si>
  <si>
    <t>England</t>
  </si>
  <si>
    <t>Netherlands</t>
  </si>
  <si>
    <t>Difference (central+state)</t>
  </si>
  <si>
    <t>Pays
&amp;Notes</t>
  </si>
  <si>
    <t>Country
&amp;Notes</t>
  </si>
  <si>
    <t>Notes TablesD6.5</t>
  </si>
  <si>
    <t>Local 2007</t>
  </si>
  <si>
    <t>Local 2011</t>
  </si>
  <si>
    <t>School 2007-2003</t>
  </si>
  <si>
    <t>School 2011-2003</t>
  </si>
  <si>
    <t>Notes</t>
  </si>
  <si>
    <t>Sub-regional</t>
  </si>
  <si>
    <t>Provincial/ regional</t>
  </si>
  <si>
    <t>State</t>
  </si>
  <si>
    <t>Central</t>
  </si>
  <si>
    <r>
      <rPr>
        <i/>
        <sz val="8"/>
        <rFont val="Arial"/>
        <family val="2"/>
      </rPr>
      <t>Countries are ranked in descending order of the percentage of decisions taken at the school level in 2011.</t>
    </r>
    <r>
      <rPr>
        <sz val="8"/>
        <rFont val="Arial"/>
        <family val="2"/>
      </rPr>
      <t xml:space="preserve">
</t>
    </r>
    <r>
      <rPr>
        <i/>
        <sz val="8"/>
        <rFont val="Arial"/>
        <family val="2"/>
      </rPr>
      <t>Source</t>
    </r>
    <r>
      <rPr>
        <sz val="8"/>
        <rFont val="Arial"/>
        <family val="2"/>
      </rPr>
      <t>: OECD. Table D6.5 See Annex 3 for notes (</t>
    </r>
    <r>
      <rPr>
        <i/>
        <sz val="8"/>
        <rFont val="Arial"/>
        <family val="2"/>
      </rPr>
      <t>www.oecd.org/edu/eag2012</t>
    </r>
    <r>
      <rPr>
        <sz val="8"/>
        <rFont val="Arial"/>
        <family val="2"/>
      </rPr>
      <t>).</t>
    </r>
  </si>
  <si>
    <t>Chart D6.6  Share of  decisions taken at the school level (2003, 2007, 2011)</t>
  </si>
  <si>
    <t>Chart D6.5  Changes in decision making over time by level of government or authority (2003, 2007, 2011)</t>
  </si>
  <si>
    <t>Education at a Glance - © OECD 2012</t>
  </si>
  <si>
    <t>Indicator D6</t>
  </si>
  <si>
    <t>Chart D6.6. Share of  decisions taken at the school level (2003, 2007, 2011)</t>
  </si>
  <si>
    <t>Version 1 - Last updated: 07/09/2012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</si>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</sst>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numFmt numFmtId="165" formatCode="_(* #,##0.00_);_(* \(#,##0.00\);_(* &quot;-&quot;??_);_(@_)"/>
    <numFmt numFmtId="166" formatCode="_-* #,##0.00\ _k_r_-;\-* #,##0.00\ _k_r_-;_-* &quot;-&quot;??\ _k_r_-;_-@_-"/>
  </numFmts>
  <fonts count="72">
    <font>
      <sz val="11"/>
      <color theme="1"/>
      <name val="Calibri"/>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11"/>
      <name val="Calibri"/>
      <family val="2"/>
    </font>
    <font>
      <sz val="8"/>
      <name val="Arial"/>
      <family val="2"/>
    </font>
    <font>
      <sz val="8"/>
      <color indexed="10"/>
      <name val="Arial"/>
      <family val="2"/>
    </font>
    <font>
      <i/>
      <sz val="8"/>
      <name val="Arial"/>
      <family val="2"/>
    </font>
    <font>
      <b/>
      <sz val="11"/>
      <color indexed="8"/>
      <name val="Calibri"/>
      <family val="2"/>
    </font>
    <font>
      <b/>
      <sz val="8"/>
      <color indexed="8"/>
      <name val="MS Sans Serif"/>
      <family val="2"/>
    </font>
    <font>
      <b/>
      <u val="single"/>
      <sz val="8.5"/>
      <color indexed="8"/>
      <name val="MS Sans Serif"/>
      <family val="2"/>
    </font>
    <font>
      <b/>
      <sz val="8.5"/>
      <color indexed="12"/>
      <name val="MS Sans Serif"/>
      <family val="2"/>
    </font>
    <font>
      <sz val="10"/>
      <name val="Arial"/>
      <family val="2"/>
    </font>
    <font>
      <b/>
      <sz val="8"/>
      <color indexed="12"/>
      <name val="Arial"/>
      <family val="2"/>
    </font>
    <font>
      <sz val="10"/>
      <name val="Helvetica"/>
      <family val="2"/>
    </font>
    <font>
      <sz val="10"/>
      <name val="Times New Roman"/>
      <family val="1"/>
    </font>
    <font>
      <sz val="10"/>
      <color indexed="8"/>
      <name val="MS Sans Serif"/>
      <family val="2"/>
    </font>
    <font>
      <sz val="8.5"/>
      <color indexed="8"/>
      <name val="MS Sans Serif"/>
      <family val="2"/>
    </font>
    <font>
      <sz val="8"/>
      <color indexed="8"/>
      <name val="Arial"/>
      <family val="2"/>
    </font>
    <font>
      <b/>
      <sz val="10"/>
      <name val="Arial"/>
      <family val="2"/>
    </font>
    <font>
      <b/>
      <sz val="8.5"/>
      <color indexed="8"/>
      <name val="MS Sans Serif"/>
      <family val="2"/>
    </font>
    <font>
      <sz val="8"/>
      <name val="Courier"/>
      <family val="3"/>
    </font>
    <font>
      <b/>
      <u val="single"/>
      <sz val="10"/>
      <color indexed="8"/>
      <name val="MS Sans Serif"/>
      <family val="2"/>
    </font>
    <font>
      <sz val="8"/>
      <color indexed="8"/>
      <name val="MS Sans Serif"/>
      <family val="2"/>
    </font>
    <font>
      <sz val="7.5"/>
      <color indexed="8"/>
      <name val="MS Sans Serif"/>
      <family val="2"/>
    </font>
    <font>
      <sz val="10"/>
      <name val="Courier"/>
      <family val="3"/>
    </font>
    <font>
      <b/>
      <sz val="14"/>
      <name val="Helv"/>
      <family val="0"/>
    </font>
    <font>
      <b/>
      <sz val="12"/>
      <name val="Helv"/>
      <family val="0"/>
    </font>
    <font>
      <b/>
      <sz val="8"/>
      <name val="Arial"/>
      <family val="2"/>
    </font>
    <font>
      <b/>
      <sz val="10"/>
      <color indexed="8"/>
      <name val="Calibri"/>
      <family val="2"/>
    </font>
    <font>
      <u val="single"/>
      <sz val="10"/>
      <color indexed="12"/>
      <name val="Arial"/>
      <family val="2"/>
    </font>
    <font>
      <b/>
      <sz val="12"/>
      <color indexed="8"/>
      <name val="Arial"/>
      <family val="2"/>
    </font>
    <font>
      <sz val="12"/>
      <color indexed="8"/>
      <name val="Arial"/>
      <family val="2"/>
    </font>
    <font>
      <sz val="7.75"/>
      <color indexed="8"/>
      <name val="Arial"/>
      <family val="2"/>
    </font>
    <font>
      <i/>
      <sz val="8"/>
      <color indexed="8"/>
      <name val="Calibri"/>
      <family val="2"/>
    </font>
    <font>
      <b/>
      <sz val="8"/>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rgb="FFFF0000"/>
      <name val="Arial"/>
      <family val="2"/>
    </font>
    <font>
      <b/>
      <sz val="11"/>
      <color theme="1"/>
      <name val="Calibri"/>
      <family val="2"/>
    </font>
    <font>
      <b/>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31"/>
        <bgColor indexed="64"/>
      </patternFill>
    </fill>
    <fill>
      <patternFill patternType="solid">
        <fgColor indexed="44"/>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10"/>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B0F0"/>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tint="-0.04997999966144562"/>
        <bgColor indexed="64"/>
      </patternFill>
    </fill>
  </fills>
  <borders count="26">
    <border>
      <left/>
      <right/>
      <top/>
      <bottom/>
      <diagonal/>
    </border>
    <border>
      <left style="double"/>
      <right style="double"/>
      <top style="double"/>
      <bottom style="double"/>
    </border>
    <border>
      <left style="thick"/>
      <right style="thick"/>
      <top>
        <color indexed="63"/>
      </top>
      <bottom>
        <color indexed="63"/>
      </bottom>
    </border>
    <border>
      <left style="thin">
        <color rgb="FF7F7F7F"/>
      </left>
      <right style="thin">
        <color rgb="FF7F7F7F"/>
      </right>
      <top style="thin">
        <color rgb="FF7F7F7F"/>
      </top>
      <bottom style="thin">
        <color rgb="FF7F7F7F"/>
      </bottom>
    </border>
    <border>
      <left style="thin"/>
      <right style="thin"/>
      <top style="thin"/>
      <bottom style="thin"/>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style="thick">
        <color indexed="63"/>
      </top>
      <bottom>
        <color indexed="63"/>
      </bottom>
    </border>
    <border>
      <left>
        <color indexed="63"/>
      </left>
      <right>
        <color indexed="63"/>
      </right>
      <top style="thin">
        <color theme="4"/>
      </top>
      <bottom style="double">
        <color theme="4"/>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s>
  <cellStyleXfs count="149">
    <xf numFmtId="0" fontId="0" fillId="0" borderId="0">
      <alignment/>
      <protection/>
    </xf>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20" fillId="27" borderId="1">
      <alignment/>
      <protection/>
    </xf>
    <xf numFmtId="0" fontId="24" fillId="28" borderId="2">
      <alignment horizontal="right" vertical="top" wrapText="1"/>
      <protection/>
    </xf>
    <xf numFmtId="0" fontId="54" fillId="29" borderId="3" applyNumberFormat="0" applyAlignment="0" applyProtection="0"/>
    <xf numFmtId="0" fontId="20" fillId="0" borderId="4">
      <alignment/>
      <protection/>
    </xf>
    <xf numFmtId="0" fontId="55" fillId="30" borderId="5" applyNumberFormat="0" applyAlignment="0" applyProtection="0"/>
    <xf numFmtId="0" fontId="25" fillId="31" borderId="0">
      <alignment horizontal="center"/>
      <protection/>
    </xf>
    <xf numFmtId="0" fontId="26" fillId="31" borderId="0">
      <alignment horizontal="center" vertical="center"/>
      <protection/>
    </xf>
    <xf numFmtId="0" fontId="27" fillId="32" borderId="0">
      <alignment horizontal="center" wrapText="1"/>
      <protection/>
    </xf>
    <xf numFmtId="0" fontId="28" fillId="31" borderId="0">
      <alignment horizontal="center"/>
      <protection/>
    </xf>
    <xf numFmtId="43" fontId="51" fillId="0" borderId="0" applyFont="0" applyFill="0" applyBorder="0" applyAlignment="0" applyProtection="0"/>
    <xf numFmtId="41" fontId="51" fillId="0" borderId="0" applyFont="0" applyFill="0" applyBorder="0" applyAlignment="0" applyProtection="0"/>
    <xf numFmtId="165" fontId="51" fillId="0" borderId="0" applyFont="0" applyFill="0" applyBorder="0" applyAlignment="0" applyProtection="0"/>
    <xf numFmtId="166" fontId="29" fillId="0" borderId="0" applyFont="0" applyFill="0" applyBorder="0" applyAlignment="0" applyProtection="0"/>
    <xf numFmtId="165" fontId="30" fillId="0" borderId="0" applyFont="0" applyFill="0" applyBorder="0" applyAlignment="0" applyProtection="0"/>
    <xf numFmtId="44" fontId="51" fillId="0" borderId="0" applyFont="0" applyFill="0" applyBorder="0" applyAlignment="0" applyProtection="0"/>
    <xf numFmtId="42" fontId="51" fillId="0" borderId="0" applyFont="0" applyFill="0" applyBorder="0" applyAlignment="0" applyProtection="0"/>
    <xf numFmtId="0" fontId="31" fillId="33" borderId="1" applyBorder="0">
      <alignment/>
      <protection locked="0"/>
    </xf>
    <xf numFmtId="0" fontId="32" fillId="33" borderId="1">
      <alignment/>
      <protection locked="0"/>
    </xf>
    <xf numFmtId="0" fontId="27" fillId="33" borderId="4">
      <alignment/>
      <protection/>
    </xf>
    <xf numFmtId="0" fontId="27" fillId="31" borderId="0">
      <alignment/>
      <protection/>
    </xf>
    <xf numFmtId="0" fontId="56" fillId="0" borderId="0" applyNumberFormat="0" applyFill="0" applyBorder="0" applyAlignment="0" applyProtection="0"/>
    <xf numFmtId="0" fontId="33" fillId="31" borderId="4">
      <alignment horizontal="left"/>
      <protection/>
    </xf>
    <xf numFmtId="0" fontId="1" fillId="31" borderId="0">
      <alignment horizontal="left"/>
      <protection/>
    </xf>
    <xf numFmtId="0" fontId="1" fillId="31" borderId="0">
      <alignment horizontal="left"/>
      <protection/>
    </xf>
    <xf numFmtId="0" fontId="57" fillId="34" borderId="0" applyNumberFormat="0" applyBorder="0" applyAlignment="0" applyProtection="0"/>
    <xf numFmtId="0" fontId="24" fillId="35" borderId="0">
      <alignment horizontal="right" vertical="top" textRotation="90" wrapText="1"/>
      <protection/>
    </xf>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36" borderId="3" applyNumberFormat="0" applyAlignment="0" applyProtection="0"/>
    <xf numFmtId="0" fontId="34" fillId="32" borderId="0">
      <alignment horizontal="center"/>
      <protection/>
    </xf>
    <xf numFmtId="0" fontId="27" fillId="31" borderId="4">
      <alignment horizontal="centerContinuous" wrapText="1"/>
      <protection/>
    </xf>
    <xf numFmtId="0" fontId="35" fillId="37" borderId="0">
      <alignment horizontal="center"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9">
      <alignment wrapText="1"/>
      <protection/>
    </xf>
    <xf numFmtId="0" fontId="20" fillId="31" borderId="10">
      <alignment/>
      <protection/>
    </xf>
    <xf numFmtId="0" fontId="20" fillId="31" borderId="11">
      <alignment/>
      <protection/>
    </xf>
    <xf numFmtId="0" fontId="20" fillId="31" borderId="12">
      <alignment horizontal="center" wrapText="1"/>
      <protection/>
    </xf>
    <xf numFmtId="0" fontId="63" fillId="0" borderId="13" applyNumberFormat="0" applyFill="0" applyAlignment="0" applyProtection="0"/>
    <xf numFmtId="0" fontId="27" fillId="0" borderId="0" applyFont="0" applyFill="0" applyBorder="0" applyAlignment="0" applyProtection="0"/>
    <xf numFmtId="0" fontId="64" fillId="38" borderId="0" applyNumberFormat="0" applyBorder="0" applyAlignment="0" applyProtection="0"/>
    <xf numFmtId="0" fontId="27"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51" fillId="0" borderId="0">
      <alignment/>
      <protection/>
    </xf>
    <xf numFmtId="0" fontId="27" fillId="0" borderId="0">
      <alignment/>
      <protection/>
    </xf>
    <xf numFmtId="0" fontId="29" fillId="0" borderId="0">
      <alignment/>
      <protection/>
    </xf>
    <xf numFmtId="0" fontId="0" fillId="0" borderId="0">
      <alignment/>
      <protection/>
    </xf>
    <xf numFmtId="0" fontId="27" fillId="0" borderId="0">
      <alignment/>
      <protection/>
    </xf>
    <xf numFmtId="0" fontId="36"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6" fillId="0" borderId="0">
      <alignment/>
      <protection/>
    </xf>
    <xf numFmtId="0" fontId="51" fillId="0" borderId="0">
      <alignment/>
      <protection/>
    </xf>
    <xf numFmtId="0" fontId="51" fillId="0" borderId="0">
      <alignment/>
      <protection/>
    </xf>
    <xf numFmtId="0" fontId="1"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51" fillId="0" borderId="0">
      <alignment/>
      <protection/>
    </xf>
    <xf numFmtId="0" fontId="27" fillId="0" borderId="0">
      <alignment/>
      <protection/>
    </xf>
    <xf numFmtId="0" fontId="36" fillId="0" borderId="0">
      <alignment/>
      <protection/>
    </xf>
    <xf numFmtId="0" fontId="29" fillId="0" borderId="0">
      <alignment/>
      <protection/>
    </xf>
    <xf numFmtId="0" fontId="27" fillId="0" borderId="0">
      <alignment/>
      <protection/>
    </xf>
    <xf numFmtId="0" fontId="30" fillId="0" borderId="0">
      <alignment/>
      <protection/>
    </xf>
    <xf numFmtId="0" fontId="30" fillId="0" borderId="0">
      <alignment/>
      <protection/>
    </xf>
    <xf numFmtId="0" fontId="27" fillId="0" borderId="0">
      <alignment/>
      <protection/>
    </xf>
    <xf numFmtId="0" fontId="20" fillId="0" borderId="0">
      <alignment/>
      <protection/>
    </xf>
    <xf numFmtId="0" fontId="51" fillId="39" borderId="14" applyNumberFormat="0" applyFont="0" applyAlignment="0" applyProtection="0"/>
    <xf numFmtId="0" fontId="65" fillId="29" borderId="15" applyNumberFormat="0" applyAlignment="0" applyProtection="0"/>
    <xf numFmtId="9" fontId="51"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0" fillId="0" borderId="0" applyFont="0" applyFill="0" applyBorder="0" applyAlignment="0" applyProtection="0"/>
    <xf numFmtId="9" fontId="27" fillId="0" borderId="0" applyNumberFormat="0" applyFont="0" applyFill="0" applyBorder="0" applyAlignment="0" applyProtection="0"/>
    <xf numFmtId="0" fontId="20" fillId="31" borderId="4">
      <alignment/>
      <protection/>
    </xf>
    <xf numFmtId="0" fontId="26" fillId="31" borderId="0">
      <alignment horizontal="right"/>
      <protection/>
    </xf>
    <xf numFmtId="0" fontId="37" fillId="37" borderId="0">
      <alignment horizontal="center"/>
      <protection/>
    </xf>
    <xf numFmtId="0" fontId="38" fillId="35" borderId="4">
      <alignment horizontal="left" vertical="top" wrapText="1"/>
      <protection/>
    </xf>
    <xf numFmtId="0" fontId="39" fillId="35" borderId="16">
      <alignment horizontal="left" vertical="top" wrapText="1"/>
      <protection/>
    </xf>
    <xf numFmtId="0" fontId="38" fillId="35" borderId="17">
      <alignment horizontal="left" vertical="top" wrapText="1"/>
      <protection/>
    </xf>
    <xf numFmtId="0" fontId="38" fillId="35" borderId="16">
      <alignment horizontal="left" vertical="top"/>
      <protection/>
    </xf>
    <xf numFmtId="37" fontId="40" fillId="0" borderId="0">
      <alignment/>
      <protection/>
    </xf>
    <xf numFmtId="0" fontId="41" fillId="0" borderId="18">
      <alignment/>
      <protection/>
    </xf>
    <xf numFmtId="0" fontId="42" fillId="0" borderId="0">
      <alignment/>
      <protection/>
    </xf>
    <xf numFmtId="0" fontId="25" fillId="31" borderId="0">
      <alignment horizontal="center"/>
      <protection/>
    </xf>
    <xf numFmtId="0" fontId="66" fillId="0" borderId="0" applyNumberFormat="0" applyFill="0" applyBorder="0" applyAlignment="0" applyProtection="0"/>
    <xf numFmtId="0" fontId="43" fillId="31" borderId="0">
      <alignment/>
      <protection/>
    </xf>
    <xf numFmtId="0" fontId="67" fillId="0" borderId="19" applyNumberFormat="0" applyFill="0" applyAlignment="0" applyProtection="0"/>
    <xf numFmtId="0" fontId="68" fillId="0" borderId="0" applyNumberFormat="0" applyFill="0" applyBorder="0" applyAlignment="0" applyProtection="0"/>
  </cellStyleXfs>
  <cellXfs count="63">
    <xf numFmtId="0" fontId="0" fillId="0" borderId="0" xfId="0" applyFont="1" applyAlignment="1">
      <alignment/>
    </xf>
    <xf numFmtId="1" fontId="0" fillId="0" borderId="20" xfId="0" applyNumberFormat="1" applyBorder="1" applyAlignment="1">
      <alignment/>
    </xf>
    <xf numFmtId="1" fontId="0" fillId="0" borderId="21" xfId="0" applyNumberFormat="1" applyBorder="1" applyAlignment="1">
      <alignment/>
    </xf>
    <xf numFmtId="1" fontId="0" fillId="0" borderId="22" xfId="0" applyNumberFormat="1" applyBorder="1" applyAlignment="1">
      <alignment/>
    </xf>
    <xf numFmtId="1" fontId="0" fillId="0" borderId="0" xfId="0" applyNumberFormat="1" applyAlignment="1">
      <alignment/>
    </xf>
    <xf numFmtId="0" fontId="19" fillId="40" borderId="0" xfId="0" applyFont="1" applyFill="1" applyBorder="1" applyAlignment="1">
      <alignment horizontal="left" wrapText="1"/>
    </xf>
    <xf numFmtId="0" fontId="0" fillId="0" borderId="0" xfId="0" applyAlignment="1">
      <alignment wrapText="1"/>
    </xf>
    <xf numFmtId="0" fontId="20" fillId="41" borderId="4" xfId="0" applyFont="1" applyFill="1" applyBorder="1" applyAlignment="1">
      <alignment horizontal="center" wrapText="1"/>
    </xf>
    <xf numFmtId="0" fontId="0" fillId="0" borderId="4" xfId="0" applyBorder="1" applyAlignment="1">
      <alignment/>
    </xf>
    <xf numFmtId="0" fontId="20" fillId="41" borderId="17" xfId="0" applyFont="1" applyFill="1" applyBorder="1" applyAlignment="1">
      <alignment wrapText="1"/>
    </xf>
    <xf numFmtId="0" fontId="20" fillId="41" borderId="9" xfId="0" applyFont="1" applyFill="1" applyBorder="1" applyAlignment="1">
      <alignment wrapText="1"/>
    </xf>
    <xf numFmtId="0" fontId="20" fillId="41" borderId="16" xfId="0" applyFont="1" applyFill="1" applyBorder="1" applyAlignment="1">
      <alignment wrapText="1"/>
    </xf>
    <xf numFmtId="0" fontId="20" fillId="40" borderId="17" xfId="0" applyFont="1" applyFill="1" applyBorder="1" applyAlignment="1">
      <alignment wrapText="1"/>
    </xf>
    <xf numFmtId="0" fontId="20" fillId="40" borderId="9" xfId="0" applyFont="1" applyFill="1" applyBorder="1" applyAlignment="1">
      <alignment wrapText="1"/>
    </xf>
    <xf numFmtId="0" fontId="20" fillId="40" borderId="16" xfId="0" applyFont="1" applyFill="1" applyBorder="1" applyAlignment="1">
      <alignment wrapText="1"/>
    </xf>
    <xf numFmtId="2" fontId="0" fillId="0" borderId="0" xfId="0" applyNumberFormat="1" applyAlignment="1">
      <alignment/>
    </xf>
    <xf numFmtId="0" fontId="69" fillId="0" borderId="10" xfId="0" applyFont="1" applyFill="1" applyBorder="1" applyAlignment="1">
      <alignment/>
    </xf>
    <xf numFmtId="1" fontId="20" fillId="40" borderId="10" xfId="95" applyNumberFormat="1" applyFont="1" applyFill="1" applyBorder="1" applyAlignment="1">
      <alignment horizontal="center"/>
      <protection/>
    </xf>
    <xf numFmtId="1" fontId="20" fillId="40" borderId="23" xfId="95" applyNumberFormat="1" applyFont="1" applyFill="1" applyBorder="1" applyAlignment="1">
      <alignment horizontal="center"/>
      <protection/>
    </xf>
    <xf numFmtId="0" fontId="20" fillId="40" borderId="10" xfId="95" applyFont="1" applyFill="1" applyBorder="1">
      <alignment/>
      <protection/>
    </xf>
    <xf numFmtId="1" fontId="20" fillId="40" borderId="12" xfId="95" applyNumberFormat="1" applyFont="1" applyFill="1" applyBorder="1" applyAlignment="1">
      <alignment horizontal="center"/>
      <protection/>
    </xf>
    <xf numFmtId="1" fontId="20" fillId="40" borderId="24" xfId="95" applyNumberFormat="1" applyFont="1" applyFill="1" applyBorder="1" applyAlignment="1">
      <alignment horizontal="center"/>
      <protection/>
    </xf>
    <xf numFmtId="0" fontId="20" fillId="40" borderId="12" xfId="95" applyFont="1" applyFill="1" applyBorder="1">
      <alignment/>
      <protection/>
    </xf>
    <xf numFmtId="1" fontId="20" fillId="42" borderId="10" xfId="95" applyNumberFormat="1" applyFont="1" applyFill="1" applyBorder="1" applyAlignment="1">
      <alignment horizontal="center" vertical="center"/>
      <protection/>
    </xf>
    <xf numFmtId="1" fontId="20" fillId="42" borderId="23" xfId="95" applyNumberFormat="1" applyFont="1" applyFill="1" applyBorder="1" applyAlignment="1">
      <alignment horizontal="center" vertical="center"/>
      <protection/>
    </xf>
    <xf numFmtId="0" fontId="20" fillId="42" borderId="10" xfId="95" applyFont="1" applyFill="1" applyBorder="1">
      <alignment/>
      <protection/>
    </xf>
    <xf numFmtId="0" fontId="20" fillId="42" borderId="10" xfId="95" applyFont="1" applyFill="1" applyBorder="1" applyAlignment="1">
      <alignment wrapText="1"/>
      <protection/>
    </xf>
    <xf numFmtId="0" fontId="0" fillId="0" borderId="10" xfId="0" applyBorder="1" applyAlignment="1">
      <alignment/>
    </xf>
    <xf numFmtId="0" fontId="20" fillId="40" borderId="23" xfId="95" applyFont="1" applyFill="1" applyBorder="1">
      <alignment/>
      <protection/>
    </xf>
    <xf numFmtId="0" fontId="0" fillId="43" borderId="12" xfId="0" applyFill="1" applyBorder="1" applyAlignment="1">
      <alignment horizontal="center"/>
    </xf>
    <xf numFmtId="0" fontId="0" fillId="43" borderId="12" xfId="0" applyFill="1" applyBorder="1" applyAlignment="1">
      <alignment horizontal="center" vertical="center"/>
    </xf>
    <xf numFmtId="0" fontId="20" fillId="44" borderId="4" xfId="0" applyFont="1" applyFill="1" applyBorder="1" applyAlignment="1">
      <alignment horizontal="center" vertical="center" wrapText="1"/>
    </xf>
    <xf numFmtId="164" fontId="20" fillId="9" borderId="4" xfId="0" applyNumberFormat="1" applyFont="1" applyFill="1" applyBorder="1" applyAlignment="1">
      <alignment horizontal="center" vertical="top"/>
    </xf>
    <xf numFmtId="164" fontId="20" fillId="40" borderId="4" xfId="0" applyNumberFormat="1" applyFont="1" applyFill="1" applyBorder="1" applyAlignment="1">
      <alignment horizontal="center" vertical="top"/>
    </xf>
    <xf numFmtId="0" fontId="20" fillId="40" borderId="12" xfId="0" applyFont="1" applyFill="1" applyBorder="1" applyAlignment="1">
      <alignment horizontal="center" textRotation="90"/>
    </xf>
    <xf numFmtId="0" fontId="20" fillId="40" borderId="12" xfId="0" applyFont="1" applyFill="1" applyBorder="1" applyAlignment="1">
      <alignment horizontal="center" textRotation="90"/>
    </xf>
    <xf numFmtId="0" fontId="20" fillId="40" borderId="12" xfId="0" applyFont="1" applyFill="1" applyBorder="1" applyAlignment="1">
      <alignment horizontal="center"/>
    </xf>
    <xf numFmtId="0" fontId="20" fillId="40" borderId="12" xfId="0" applyFont="1" applyFill="1" applyBorder="1" applyAlignment="1">
      <alignment horizontal="center"/>
    </xf>
    <xf numFmtId="0" fontId="0" fillId="43" borderId="25" xfId="0" applyFill="1" applyBorder="1" applyAlignment="1">
      <alignment horizontal="center" wrapText="1"/>
    </xf>
    <xf numFmtId="0" fontId="0" fillId="43" borderId="25" xfId="0" applyFill="1" applyBorder="1" applyAlignment="1">
      <alignment horizontal="center" vertical="center" wrapText="1"/>
    </xf>
    <xf numFmtId="0" fontId="20" fillId="40" borderId="25" xfId="0" applyFont="1" applyFill="1" applyBorder="1" applyAlignment="1">
      <alignment horizontal="center" wrapText="1"/>
    </xf>
    <xf numFmtId="0" fontId="20" fillId="9" borderId="4" xfId="0" applyFont="1" applyFill="1" applyBorder="1" applyAlignment="1">
      <alignment horizontal="center" wrapText="1"/>
    </xf>
    <xf numFmtId="0" fontId="20" fillId="40" borderId="4" xfId="0" applyFont="1" applyFill="1" applyBorder="1" applyAlignment="1">
      <alignment horizontal="center" wrapText="1"/>
    </xf>
    <xf numFmtId="0" fontId="20" fillId="40" borderId="10" xfId="0" applyFont="1" applyFill="1" applyBorder="1" applyAlignment="1">
      <alignment horizontal="center" textRotation="90"/>
    </xf>
    <xf numFmtId="0" fontId="20" fillId="40" borderId="10" xfId="0" applyFont="1" applyFill="1" applyBorder="1" applyAlignment="1">
      <alignment horizontal="center" textRotation="90"/>
    </xf>
    <xf numFmtId="0" fontId="20" fillId="40" borderId="10" xfId="0" applyFont="1" applyFill="1" applyBorder="1" applyAlignment="1">
      <alignment horizontal="center"/>
    </xf>
    <xf numFmtId="0" fontId="20" fillId="40" borderId="10" xfId="0" applyFont="1" applyFill="1" applyBorder="1" applyAlignment="1">
      <alignment horizontal="center"/>
    </xf>
    <xf numFmtId="0" fontId="20" fillId="40" borderId="0" xfId="0" applyFont="1" applyFill="1" applyBorder="1" applyAlignment="1">
      <alignment horizontal="center" wrapText="1"/>
    </xf>
    <xf numFmtId="0" fontId="20" fillId="40" borderId="17" xfId="0" applyFont="1" applyFill="1" applyBorder="1" applyAlignment="1">
      <alignment horizontal="center" wrapText="1"/>
    </xf>
    <xf numFmtId="0" fontId="20" fillId="40" borderId="9" xfId="0" applyFont="1" applyFill="1" applyBorder="1" applyAlignment="1">
      <alignment horizontal="center" wrapText="1"/>
    </xf>
    <xf numFmtId="0" fontId="20" fillId="40" borderId="16" xfId="0" applyFont="1" applyFill="1" applyBorder="1" applyAlignment="1">
      <alignment horizontal="center" wrapText="1"/>
    </xf>
    <xf numFmtId="0" fontId="0" fillId="40" borderId="25" xfId="0" applyFill="1" applyBorder="1" applyAlignment="1">
      <alignment/>
    </xf>
    <xf numFmtId="0" fontId="0" fillId="40" borderId="0" xfId="0" applyFill="1" applyAlignment="1">
      <alignment/>
    </xf>
    <xf numFmtId="0" fontId="20" fillId="40" borderId="0" xfId="125" applyFont="1" applyFill="1" applyAlignment="1">
      <alignment horizontal="left" vertical="center" wrapText="1"/>
      <protection/>
    </xf>
    <xf numFmtId="0" fontId="70" fillId="40" borderId="0" xfId="0" applyFont="1" applyFill="1" applyAlignment="1">
      <alignment/>
    </xf>
    <xf numFmtId="0" fontId="70" fillId="0" borderId="0" xfId="0" applyFont="1" applyAlignment="1">
      <alignment/>
    </xf>
    <xf numFmtId="0" fontId="27" fillId="40" borderId="0" xfId="125" applyFont="1" applyFill="1" applyAlignment="1">
      <alignment horizontal="left" vertical="center" wrapText="1"/>
      <protection/>
    </xf>
    <xf numFmtId="0" fontId="0" fillId="0" borderId="0" xfId="0" applyAlignment="1">
      <alignment vertical="top"/>
    </xf>
    <xf numFmtId="0" fontId="0" fillId="40" borderId="0" xfId="0" applyFill="1" applyAlignment="1">
      <alignment vertical="top"/>
    </xf>
    <xf numFmtId="0" fontId="71" fillId="40" borderId="0" xfId="0" applyFont="1" applyFill="1" applyAlignment="1">
      <alignment vertical="top" wrapText="1"/>
    </xf>
    <xf numFmtId="0" fontId="70" fillId="40" borderId="0" xfId="0" applyFont="1" applyFill="1" applyAlignment="1">
      <alignment vertical="top"/>
    </xf>
    <xf numFmtId="0" fontId="61" fillId="0" borderId="0" xfId="70" applyAlignment="1" applyProtection="1">
      <alignment/>
      <protection/>
    </xf>
    <xf numFmtId="0" fontId="0" fillId="0" borderId="0" xfId="0" applyAlignment="1">
      <alignment/>
    </xf>
  </cellXfs>
  <cellStyles count="1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 xfId="40"/>
    <cellStyle name="blue" xfId="41"/>
    <cellStyle name="Calculation" xfId="42"/>
    <cellStyle name="cell" xfId="43"/>
    <cellStyle name="Check Cell" xfId="44"/>
    <cellStyle name="Col&amp;RowHeadings" xfId="45"/>
    <cellStyle name="ColCodes" xfId="46"/>
    <cellStyle name="ColTitles" xfId="47"/>
    <cellStyle name="column" xfId="48"/>
    <cellStyle name="Comma" xfId="49"/>
    <cellStyle name="Comma [0]" xfId="50"/>
    <cellStyle name="Comma 2" xfId="51"/>
    <cellStyle name="Comma 2 2" xfId="52"/>
    <cellStyle name="Comma 3" xfId="53"/>
    <cellStyle name="Currency" xfId="54"/>
    <cellStyle name="Currency [0]" xfId="55"/>
    <cellStyle name="DataEntryCells" xfId="56"/>
    <cellStyle name="ErrRpt_DataEntryCells" xfId="57"/>
    <cellStyle name="ErrRpt-DataEntryCells" xfId="58"/>
    <cellStyle name="ErrRpt-GreyBackground" xfId="59"/>
    <cellStyle name="Explanatory Text" xfId="60"/>
    <cellStyle name="formula" xfId="61"/>
    <cellStyle name="gap" xfId="62"/>
    <cellStyle name="gap 2" xfId="63"/>
    <cellStyle name="Good" xfId="64"/>
    <cellStyle name="GreyBackground" xfId="65"/>
    <cellStyle name="Heading 1" xfId="66"/>
    <cellStyle name="Heading 2" xfId="67"/>
    <cellStyle name="Heading 3" xfId="68"/>
    <cellStyle name="Heading 4" xfId="69"/>
    <cellStyle name="Hyperlink" xfId="70"/>
    <cellStyle name="Input" xfId="71"/>
    <cellStyle name="ISC" xfId="72"/>
    <cellStyle name="isced" xfId="73"/>
    <cellStyle name="ISCED Titles" xfId="74"/>
    <cellStyle name="level1a" xfId="75"/>
    <cellStyle name="level1a 2" xfId="76"/>
    <cellStyle name="level1a 3" xfId="77"/>
    <cellStyle name="level1a 4" xfId="78"/>
    <cellStyle name="level1a 5" xfId="79"/>
    <cellStyle name="level1a 6" xfId="80"/>
    <cellStyle name="level1a 7" xfId="81"/>
    <cellStyle name="level1a 8" xfId="82"/>
    <cellStyle name="level2" xfId="83"/>
    <cellStyle name="level2a" xfId="84"/>
    <cellStyle name="level3" xfId="85"/>
    <cellStyle name="Linked Cell" xfId="86"/>
    <cellStyle name="Migliaia (0)_conti99" xfId="87"/>
    <cellStyle name="Neutral" xfId="88"/>
    <cellStyle name="Normal 2" xfId="89"/>
    <cellStyle name="Normal 2 10" xfId="90"/>
    <cellStyle name="Normal 2 11" xfId="91"/>
    <cellStyle name="Normal 2 12" xfId="92"/>
    <cellStyle name="Normal 2 13" xfId="93"/>
    <cellStyle name="Normal 2 14" xfId="94"/>
    <cellStyle name="Normal 2 15" xfId="95"/>
    <cellStyle name="Normal 2 16" xfId="96"/>
    <cellStyle name="Normal 2 17" xfId="97"/>
    <cellStyle name="Normal 2 18" xfId="98"/>
    <cellStyle name="Normal 2 19" xfId="99"/>
    <cellStyle name="Normal 2 2" xfId="100"/>
    <cellStyle name="Normal 2 2 2" xfId="101"/>
    <cellStyle name="Normal 2 2 3" xfId="102"/>
    <cellStyle name="Normal 2 2 4" xfId="103"/>
    <cellStyle name="Normal 2 2 5" xfId="104"/>
    <cellStyle name="Normal 2 2 6" xfId="105"/>
    <cellStyle name="Normal 2 2 7" xfId="106"/>
    <cellStyle name="Normal 2 2 8" xfId="107"/>
    <cellStyle name="Normal 2 2 9" xfId="108"/>
    <cellStyle name="Normal 2 3" xfId="109"/>
    <cellStyle name="Normal 2 4" xfId="110"/>
    <cellStyle name="Normal 2 4 2" xfId="111"/>
    <cellStyle name="Normal 2 4_EAG2010_D6_April 28" xfId="112"/>
    <cellStyle name="Normal 2 5" xfId="113"/>
    <cellStyle name="Normal 2 6" xfId="114"/>
    <cellStyle name="Normal 2 7" xfId="115"/>
    <cellStyle name="Normal 2 8" xfId="116"/>
    <cellStyle name="Normal 2 9" xfId="117"/>
    <cellStyle name="Normal 2_AUG_TabChap2" xfId="118"/>
    <cellStyle name="Normal 3" xfId="119"/>
    <cellStyle name="Normal 3 2" xfId="120"/>
    <cellStyle name="Normal 4" xfId="121"/>
    <cellStyle name="Normal 5" xfId="122"/>
    <cellStyle name="Normal 5 2" xfId="123"/>
    <cellStyle name="Normal 6" xfId="124"/>
    <cellStyle name="Normal_C_D1" xfId="125"/>
    <cellStyle name="Note" xfId="126"/>
    <cellStyle name="Output" xfId="127"/>
    <cellStyle name="Percent" xfId="128"/>
    <cellStyle name="Percent 2" xfId="129"/>
    <cellStyle name="Percent 2 2" xfId="130"/>
    <cellStyle name="Percent 3" xfId="131"/>
    <cellStyle name="Percent 4" xfId="132"/>
    <cellStyle name="Prozent_SubCatperStud" xfId="133"/>
    <cellStyle name="row" xfId="134"/>
    <cellStyle name="RowCodes" xfId="135"/>
    <cellStyle name="Row-Col Headings" xfId="136"/>
    <cellStyle name="RowTitles" xfId="137"/>
    <cellStyle name="RowTitles1-Detail" xfId="138"/>
    <cellStyle name="RowTitles-Col2" xfId="139"/>
    <cellStyle name="RowTitles-Detail" xfId="140"/>
    <cellStyle name="Standard_Info" xfId="141"/>
    <cellStyle name="Table No." xfId="142"/>
    <cellStyle name="Table Title" xfId="143"/>
    <cellStyle name="temp" xfId="144"/>
    <cellStyle name="Title" xfId="145"/>
    <cellStyle name="title1" xfId="146"/>
    <cellStyle name="Total" xfId="147"/>
    <cellStyle name="Warning Text" xfId="148"/>
  </cellStyles>
  <dxfs count="2">
    <dxf>
      <fill>
        <patternFill>
          <bgColor theme="5" tint="0.3999499976634979"/>
        </patternFill>
      </fill>
    </dxf>
    <dxf>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Chart D6.6  Share of  decisions taken at the school level (2003, 2007, 2011)</a:t>
            </a:r>
            <a:r>
              <a:rPr lang="en-US" cap="none" sz="1200" b="0" i="0" u="none" baseline="0">
                <a:solidFill>
                  <a:srgbClr val="000000"/>
                </a:solidFill>
              </a:rPr>
              <a:t> </a:t>
            </a:r>
          </a:p>
        </c:rich>
      </c:tx>
      <c:layout>
        <c:manualLayout>
          <c:xMode val="factor"/>
          <c:yMode val="factor"/>
          <c:x val="-0.0025"/>
          <c:y val="-0.0145"/>
        </c:manualLayout>
      </c:layout>
      <c:spPr>
        <a:noFill/>
        <a:ln w="3175">
          <a:noFill/>
        </a:ln>
      </c:spPr>
    </c:title>
    <c:plotArea>
      <c:layout>
        <c:manualLayout>
          <c:xMode val="edge"/>
          <c:yMode val="edge"/>
          <c:x val="0.00125"/>
          <c:y val="0.084"/>
          <c:w val="0.98975"/>
          <c:h val="0.84975"/>
        </c:manualLayout>
      </c:layout>
      <c:barChart>
        <c:barDir val="col"/>
        <c:grouping val="clustered"/>
        <c:varyColors val="0"/>
        <c:ser>
          <c:idx val="0"/>
          <c:order val="0"/>
          <c:tx>
            <c:strRef>
              <c:f>'Data C_D6.6'!$U$13</c:f>
              <c:strCache>
                <c:ptCount val="1"/>
                <c:pt idx="0">
                  <c:v>2003</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C_D6.6'!$X$15:$X$40</c:f>
              <c:strCache>
                <c:ptCount val="26"/>
                <c:pt idx="0">
                  <c:v>Netherlands</c:v>
                </c:pt>
                <c:pt idx="1">
                  <c:v>England</c:v>
                </c:pt>
                <c:pt idx="2">
                  <c:v>Czech Republic</c:v>
                </c:pt>
                <c:pt idx="3">
                  <c:v>Belgium (Fl.)</c:v>
                </c:pt>
                <c:pt idx="4">
                  <c:v>Estonia</c:v>
                </c:pt>
                <c:pt idx="5">
                  <c:v>Hungary</c:v>
                </c:pt>
                <c:pt idx="6">
                  <c:v>Slovak Republic</c:v>
                </c:pt>
                <c:pt idx="7">
                  <c:v>Iceland</c:v>
                </c:pt>
                <c:pt idx="8">
                  <c:v>Scotland</c:v>
                </c:pt>
                <c:pt idx="9">
                  <c:v>Sweden</c:v>
                </c:pt>
                <c:pt idx="10">
                  <c:v>Slovenia</c:v>
                </c:pt>
                <c:pt idx="11">
                  <c:v>Australia</c:v>
                </c:pt>
                <c:pt idx="12">
                  <c:v>Korea</c:v>
                </c:pt>
                <c:pt idx="13">
                  <c:v>Denmark</c:v>
                </c:pt>
                <c:pt idx="14">
                  <c:v>OECD average</c:v>
                </c:pt>
                <c:pt idx="15">
                  <c:v>Italy</c:v>
                </c:pt>
                <c:pt idx="16">
                  <c:v>France</c:v>
                </c:pt>
                <c:pt idx="17">
                  <c:v>Austria</c:v>
                </c:pt>
                <c:pt idx="18">
                  <c:v>Spain</c:v>
                </c:pt>
                <c:pt idx="19">
                  <c:v>Portugal</c:v>
                </c:pt>
                <c:pt idx="20">
                  <c:v>Germany</c:v>
                </c:pt>
                <c:pt idx="21">
                  <c:v>Japan</c:v>
                </c:pt>
                <c:pt idx="22">
                  <c:v>Turkey</c:v>
                </c:pt>
                <c:pt idx="23">
                  <c:v>Norway</c:v>
                </c:pt>
                <c:pt idx="24">
                  <c:v>Mexico</c:v>
                </c:pt>
                <c:pt idx="25">
                  <c:v>Luxembourg</c:v>
                </c:pt>
              </c:strCache>
            </c:strRef>
          </c:cat>
          <c:val>
            <c:numRef>
              <c:f>'Data C_D6.6'!$U$15:$U$40</c:f>
              <c:numCache>
                <c:ptCount val="26"/>
                <c:pt idx="0">
                  <c:v>96.42857142857143</c:v>
                </c:pt>
                <c:pt idx="1">
                  <c:v>85.11904761904762</c:v>
                </c:pt>
                <c:pt idx="2">
                  <c:v>60.41666666666667</c:v>
                </c:pt>
                <c:pt idx="3">
                  <c:v>0</c:v>
                </c:pt>
                <c:pt idx="4">
                  <c:v>0</c:v>
                </c:pt>
                <c:pt idx="5">
                  <c:v>67.85714285714285</c:v>
                </c:pt>
                <c:pt idx="6">
                  <c:v>49.85119047619048</c:v>
                </c:pt>
                <c:pt idx="7">
                  <c:v>25</c:v>
                </c:pt>
                <c:pt idx="8">
                  <c:v>0</c:v>
                </c:pt>
                <c:pt idx="9">
                  <c:v>46.875</c:v>
                </c:pt>
                <c:pt idx="10">
                  <c:v>0</c:v>
                </c:pt>
                <c:pt idx="11">
                  <c:v>24.375</c:v>
                </c:pt>
                <c:pt idx="12">
                  <c:v>47.91666666666666</c:v>
                </c:pt>
                <c:pt idx="13">
                  <c:v>43.75</c:v>
                </c:pt>
                <c:pt idx="14">
                  <c:v>43.240914786967416</c:v>
                </c:pt>
                <c:pt idx="15">
                  <c:v>46.42857142857142</c:v>
                </c:pt>
                <c:pt idx="16">
                  <c:v>31.39880952380953</c:v>
                </c:pt>
                <c:pt idx="17">
                  <c:v>28.541666666666664</c:v>
                </c:pt>
                <c:pt idx="18">
                  <c:v>28.125</c:v>
                </c:pt>
                <c:pt idx="19">
                  <c:v>41.36904761904762</c:v>
                </c:pt>
                <c:pt idx="20">
                  <c:v>31.696428571428577</c:v>
                </c:pt>
                <c:pt idx="21">
                  <c:v>23.125</c:v>
                </c:pt>
                <c:pt idx="22">
                  <c:v>23.958333333333336</c:v>
                </c:pt>
                <c:pt idx="23">
                  <c:v>36.607142857142854</c:v>
                </c:pt>
                <c:pt idx="24">
                  <c:v>22.321428571428573</c:v>
                </c:pt>
                <c:pt idx="25">
                  <c:v>34.22619047619048</c:v>
                </c:pt>
              </c:numCache>
            </c:numRef>
          </c:val>
        </c:ser>
        <c:ser>
          <c:idx val="1"/>
          <c:order val="1"/>
          <c:tx>
            <c:strRef>
              <c:f>'Data C_D6.6'!$V$13</c:f>
              <c:strCache>
                <c:ptCount val="1"/>
                <c:pt idx="0">
                  <c:v>2007</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C_D6.6'!$X$15:$X$40</c:f>
              <c:strCache>
                <c:ptCount val="26"/>
                <c:pt idx="0">
                  <c:v>Netherlands</c:v>
                </c:pt>
                <c:pt idx="1">
                  <c:v>England</c:v>
                </c:pt>
                <c:pt idx="2">
                  <c:v>Czech Republic</c:v>
                </c:pt>
                <c:pt idx="3">
                  <c:v>Belgium (Fl.)</c:v>
                </c:pt>
                <c:pt idx="4">
                  <c:v>Estonia</c:v>
                </c:pt>
                <c:pt idx="5">
                  <c:v>Hungary</c:v>
                </c:pt>
                <c:pt idx="6">
                  <c:v>Slovak Republic</c:v>
                </c:pt>
                <c:pt idx="7">
                  <c:v>Iceland</c:v>
                </c:pt>
                <c:pt idx="8">
                  <c:v>Scotland</c:v>
                </c:pt>
                <c:pt idx="9">
                  <c:v>Sweden</c:v>
                </c:pt>
                <c:pt idx="10">
                  <c:v>Slovenia</c:v>
                </c:pt>
                <c:pt idx="11">
                  <c:v>Australia</c:v>
                </c:pt>
                <c:pt idx="12">
                  <c:v>Korea</c:v>
                </c:pt>
                <c:pt idx="13">
                  <c:v>Denmark</c:v>
                </c:pt>
                <c:pt idx="14">
                  <c:v>OECD average</c:v>
                </c:pt>
                <c:pt idx="15">
                  <c:v>Italy</c:v>
                </c:pt>
                <c:pt idx="16">
                  <c:v>France</c:v>
                </c:pt>
                <c:pt idx="17">
                  <c:v>Austria</c:v>
                </c:pt>
                <c:pt idx="18">
                  <c:v>Spain</c:v>
                </c:pt>
                <c:pt idx="19">
                  <c:v>Portugal</c:v>
                </c:pt>
                <c:pt idx="20">
                  <c:v>Germany</c:v>
                </c:pt>
                <c:pt idx="21">
                  <c:v>Japan</c:v>
                </c:pt>
                <c:pt idx="22">
                  <c:v>Turkey</c:v>
                </c:pt>
                <c:pt idx="23">
                  <c:v>Norway</c:v>
                </c:pt>
                <c:pt idx="24">
                  <c:v>Mexico</c:v>
                </c:pt>
                <c:pt idx="25">
                  <c:v>Luxembourg</c:v>
                </c:pt>
              </c:strCache>
            </c:strRef>
          </c:cat>
          <c:val>
            <c:numRef>
              <c:f>'Data C_D6.6'!$V$15:$V$40</c:f>
              <c:numCache>
                <c:ptCount val="26"/>
                <c:pt idx="0">
                  <c:v>94.09722222222223</c:v>
                </c:pt>
                <c:pt idx="1">
                  <c:v>90.83333333333334</c:v>
                </c:pt>
                <c:pt idx="2">
                  <c:v>60.76388888888889</c:v>
                </c:pt>
                <c:pt idx="3">
                  <c:v>71.32936507936506</c:v>
                </c:pt>
                <c:pt idx="4">
                  <c:v>65.97222222222221</c:v>
                </c:pt>
                <c:pt idx="5">
                  <c:v>68.75</c:v>
                </c:pt>
                <c:pt idx="6">
                  <c:v>0</c:v>
                </c:pt>
                <c:pt idx="7">
                  <c:v>39.94949494949495</c:v>
                </c:pt>
                <c:pt idx="8">
                  <c:v>29.96031746031746</c:v>
                </c:pt>
                <c:pt idx="9">
                  <c:v>47.22222222222222</c:v>
                </c:pt>
                <c:pt idx="10">
                  <c:v>57.63888888888888</c:v>
                </c:pt>
                <c:pt idx="11">
                  <c:v>43.948412698412696</c:v>
                </c:pt>
                <c:pt idx="12">
                  <c:v>48.6111111111111</c:v>
                </c:pt>
                <c:pt idx="13">
                  <c:v>40.97222222222222</c:v>
                </c:pt>
                <c:pt idx="14">
                  <c:v>45.757724940055766</c:v>
                </c:pt>
                <c:pt idx="15">
                  <c:v>46.62698412698412</c:v>
                </c:pt>
                <c:pt idx="16">
                  <c:v>39.2361111111111</c:v>
                </c:pt>
                <c:pt idx="17">
                  <c:v>29.930555555555557</c:v>
                </c:pt>
                <c:pt idx="18">
                  <c:v>35.763888888888886</c:v>
                </c:pt>
                <c:pt idx="19">
                  <c:v>43.05555555555555</c:v>
                </c:pt>
                <c:pt idx="20">
                  <c:v>30.102040816326532</c:v>
                </c:pt>
                <c:pt idx="21">
                  <c:v>21.388888888888886</c:v>
                </c:pt>
                <c:pt idx="22">
                  <c:v>0</c:v>
                </c:pt>
                <c:pt idx="23">
                  <c:v>35.41666666666667</c:v>
                </c:pt>
                <c:pt idx="24">
                  <c:v>20.238095238095237</c:v>
                </c:pt>
                <c:pt idx="25">
                  <c:v>32.49007936507936</c:v>
                </c:pt>
              </c:numCache>
            </c:numRef>
          </c:val>
        </c:ser>
        <c:ser>
          <c:idx val="2"/>
          <c:order val="2"/>
          <c:tx>
            <c:strRef>
              <c:f>'Data C_D6.6'!$W$13</c:f>
              <c:strCache>
                <c:ptCount val="1"/>
                <c:pt idx="0">
                  <c:v>2011</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'Data C_D6.6'!$X$15:$X$40</c:f>
              <c:strCache>
                <c:ptCount val="26"/>
                <c:pt idx="0">
                  <c:v>Netherlands</c:v>
                </c:pt>
                <c:pt idx="1">
                  <c:v>England</c:v>
                </c:pt>
                <c:pt idx="2">
                  <c:v>Czech Republic</c:v>
                </c:pt>
                <c:pt idx="3">
                  <c:v>Belgium (Fl.)</c:v>
                </c:pt>
                <c:pt idx="4">
                  <c:v>Estonia</c:v>
                </c:pt>
                <c:pt idx="5">
                  <c:v>Hungary</c:v>
                </c:pt>
                <c:pt idx="6">
                  <c:v>Slovak Republic</c:v>
                </c:pt>
                <c:pt idx="7">
                  <c:v>Iceland</c:v>
                </c:pt>
                <c:pt idx="8">
                  <c:v>Scotland</c:v>
                </c:pt>
                <c:pt idx="9">
                  <c:v>Sweden</c:v>
                </c:pt>
                <c:pt idx="10">
                  <c:v>Slovenia</c:v>
                </c:pt>
                <c:pt idx="11">
                  <c:v>Australia</c:v>
                </c:pt>
                <c:pt idx="12">
                  <c:v>Korea</c:v>
                </c:pt>
                <c:pt idx="13">
                  <c:v>Denmark</c:v>
                </c:pt>
                <c:pt idx="14">
                  <c:v>OECD average</c:v>
                </c:pt>
                <c:pt idx="15">
                  <c:v>Italy</c:v>
                </c:pt>
                <c:pt idx="16">
                  <c:v>France</c:v>
                </c:pt>
                <c:pt idx="17">
                  <c:v>Austria</c:v>
                </c:pt>
                <c:pt idx="18">
                  <c:v>Spain</c:v>
                </c:pt>
                <c:pt idx="19">
                  <c:v>Portugal</c:v>
                </c:pt>
                <c:pt idx="20">
                  <c:v>Germany</c:v>
                </c:pt>
                <c:pt idx="21">
                  <c:v>Japan</c:v>
                </c:pt>
                <c:pt idx="22">
                  <c:v>Turkey</c:v>
                </c:pt>
                <c:pt idx="23">
                  <c:v>Norway</c:v>
                </c:pt>
                <c:pt idx="24">
                  <c:v>Mexico</c:v>
                </c:pt>
                <c:pt idx="25">
                  <c:v>Luxembourg</c:v>
                </c:pt>
              </c:strCache>
            </c:strRef>
          </c:cat>
          <c:val>
            <c:numRef>
              <c:f>'Data C_D6.6'!$W$15:$W$40</c:f>
              <c:numCache>
                <c:ptCount val="26"/>
                <c:pt idx="0">
                  <c:v>85.71428571428572</c:v>
                </c:pt>
                <c:pt idx="1">
                  <c:v>74.72222222222223</c:v>
                </c:pt>
                <c:pt idx="2">
                  <c:v>72.70833333333333</c:v>
                </c:pt>
                <c:pt idx="3">
                  <c:v>71.32936507936508</c:v>
                </c:pt>
                <c:pt idx="4">
                  <c:v>69.49404761904762</c:v>
                </c:pt>
                <c:pt idx="5">
                  <c:v>63.492063492063494</c:v>
                </c:pt>
                <c:pt idx="6">
                  <c:v>59.375</c:v>
                </c:pt>
                <c:pt idx="7">
                  <c:v>55.27777777777778</c:v>
                </c:pt>
                <c:pt idx="8">
                  <c:v>47.867063492063494</c:v>
                </c:pt>
                <c:pt idx="9">
                  <c:v>47.22222222222222</c:v>
                </c:pt>
                <c:pt idx="10">
                  <c:v>43.47222222222222</c:v>
                </c:pt>
                <c:pt idx="11">
                  <c:v>41.86507936507937</c:v>
                </c:pt>
                <c:pt idx="12">
                  <c:v>41.52777777777778</c:v>
                </c:pt>
                <c:pt idx="13">
                  <c:v>40.97222222222222</c:v>
                </c:pt>
                <c:pt idx="14">
                  <c:v>40.833594402673356</c:v>
                </c:pt>
                <c:pt idx="15">
                  <c:v>39.260912698412696</c:v>
                </c:pt>
                <c:pt idx="16">
                  <c:v>33.87896825396825</c:v>
                </c:pt>
                <c:pt idx="17">
                  <c:v>29.930555555555557</c:v>
                </c:pt>
                <c:pt idx="18">
                  <c:v>28.819444444444443</c:v>
                </c:pt>
                <c:pt idx="19">
                  <c:v>26.388888888888893</c:v>
                </c:pt>
                <c:pt idx="20">
                  <c:v>23.015873015873016</c:v>
                </c:pt>
                <c:pt idx="21">
                  <c:v>21.38888888888889</c:v>
                </c:pt>
                <c:pt idx="22">
                  <c:v>18.88888888888889</c:v>
                </c:pt>
                <c:pt idx="23">
                  <c:v>17.708333333333332</c:v>
                </c:pt>
                <c:pt idx="24">
                  <c:v>16.666666666666664</c:v>
                </c:pt>
                <c:pt idx="25">
                  <c:v>15.277777777777779</c:v>
                </c:pt>
              </c:numCache>
            </c:numRef>
          </c:val>
        </c:ser>
        <c:axId val="56116338"/>
        <c:axId val="35284995"/>
      </c:barChart>
      <c:catAx>
        <c:axId val="5611633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35284995"/>
        <c:crosses val="autoZero"/>
        <c:auto val="1"/>
        <c:lblOffset val="100"/>
        <c:tickLblSkip val="1"/>
        <c:noMultiLvlLbl val="0"/>
      </c:catAx>
      <c:valAx>
        <c:axId val="35284995"/>
        <c:scaling>
          <c:orientation val="minMax"/>
          <c:max val="100"/>
        </c:scaling>
        <c:axPos val="l"/>
        <c:majorGridlines>
          <c:spPr>
            <a:ln w="3175">
              <a:solidFill>
                <a:srgbClr val="969696"/>
              </a:solidFill>
              <a:prstDash val="sysDot"/>
            </a:ln>
          </c:spPr>
        </c:majorGridlines>
        <c:delete val="0"/>
        <c:numFmt formatCode="General" sourceLinked="0"/>
        <c:majorTickMark val="out"/>
        <c:minorTickMark val="none"/>
        <c:tickLblPos val="nextTo"/>
        <c:spPr>
          <a:ln w="3175">
            <a:solidFill>
              <a:srgbClr val="000000"/>
            </a:solidFill>
          </a:ln>
        </c:spPr>
        <c:crossAx val="56116338"/>
        <c:crossesAt val="1"/>
        <c:crossBetween val="between"/>
        <c:dispUnits/>
      </c:valAx>
      <c:spPr>
        <a:solidFill>
          <a:srgbClr val="FFFFFF"/>
        </a:solidFill>
        <a:ln w="3175">
          <a:noFill/>
        </a:ln>
      </c:spPr>
    </c:plotArea>
    <c:legend>
      <c:legendPos val="t"/>
      <c:layout>
        <c:manualLayout>
          <c:xMode val="edge"/>
          <c:yMode val="edge"/>
          <c:x val="0.3455"/>
          <c:y val="0.054"/>
          <c:w val="0.2555"/>
          <c:h val="0.0305"/>
        </c:manualLayout>
      </c:layout>
      <c:overlay val="0"/>
      <c:spPr>
        <a:noFill/>
        <a:ln w="3175">
          <a:noFill/>
        </a:ln>
      </c:spPr>
      <c:txPr>
        <a:bodyPr vert="horz" rot="0"/>
        <a:lstStyle/>
        <a:p>
          <a:pPr>
            <a:defRPr lang="en-US" cap="none" sz="7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0.94275</cdr:y>
    </cdr:from>
    <cdr:to>
      <cdr:x>1</cdr:x>
      <cdr:y>1</cdr:y>
    </cdr:to>
    <cdr:sp>
      <cdr:nvSpPr>
        <cdr:cNvPr id="1" name="Footnote"/>
        <cdr:cNvSpPr txBox="1">
          <a:spLocks noChangeArrowheads="1"/>
        </cdr:cNvSpPr>
      </cdr:nvSpPr>
      <cdr:spPr>
        <a:xfrm>
          <a:off x="76200" y="5067300"/>
          <a:ext cx="7686675" cy="361950"/>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800" b="0" i="1" u="none" baseline="0">
              <a:solidFill>
                <a:srgbClr val="000000"/>
              </a:solidFill>
              <a:latin typeface="Calibri"/>
              <a:ea typeface="Calibri"/>
              <a:cs typeface="Calibri"/>
            </a:rPr>
            <a:t>Countries are ranked in descending order of the percentage of decisions taken at the school level in 2011.
</a:t>
          </a:r>
          <a:r>
            <a:rPr lang="en-US" cap="none" sz="800" b="1" i="0" u="none" baseline="0">
              <a:solidFill>
                <a:srgbClr val="000000"/>
              </a:solidFill>
              <a:latin typeface="Calibri"/>
              <a:ea typeface="Calibri"/>
              <a:cs typeface="Calibri"/>
            </a:rPr>
            <a:t>Source: </a:t>
          </a:r>
          <a:r>
            <a:rPr lang="en-US" cap="none" sz="800" b="0" i="1" u="none" baseline="0">
              <a:solidFill>
                <a:srgbClr val="000000"/>
              </a:solidFill>
              <a:latin typeface="Calibri"/>
              <a:ea typeface="Calibri"/>
              <a:cs typeface="Calibri"/>
            </a:rPr>
            <a:t>OECD. Table D6.5 See Annex 3 for notes (www.oecd.org/edu/eag2012).</a:t>
          </a:r>
          <a:r>
            <a:rPr lang="en-US" cap="none" sz="800" b="0" i="1" u="none" baseline="0">
              <a:solidFill>
                <a:srgbClr val="000000"/>
              </a:solidFill>
              <a:latin typeface="Calibri"/>
              <a:ea typeface="Calibri"/>
              <a:cs typeface="Calibri"/>
            </a:rPr>
            <a:t>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5</xdr:row>
      <xdr:rowOff>57150</xdr:rowOff>
    </xdr:from>
    <xdr:to>
      <xdr:col>12</xdr:col>
      <xdr:colOff>333375</xdr:colOff>
      <xdr:row>32</xdr:row>
      <xdr:rowOff>104775</xdr:rowOff>
    </xdr:to>
    <xdr:graphicFrame>
      <xdr:nvGraphicFramePr>
        <xdr:cNvPr id="1" name="Chart 3"/>
        <xdr:cNvGraphicFramePr/>
      </xdr:nvGraphicFramePr>
      <xdr:xfrm>
        <a:off x="66675" y="866775"/>
        <a:ext cx="7724775" cy="53816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xdr:row>
      <xdr:rowOff>333375</xdr:rowOff>
    </xdr:from>
    <xdr:to>
      <xdr:col>0</xdr:col>
      <xdr:colOff>371475</xdr:colOff>
      <xdr:row>7</xdr:row>
      <xdr:rowOff>38100</xdr:rowOff>
    </xdr:to>
    <xdr:sp>
      <xdr:nvSpPr>
        <xdr:cNvPr id="2" name="TextBox 2"/>
        <xdr:cNvSpPr txBox="1">
          <a:spLocks noChangeArrowheads="1"/>
        </xdr:cNvSpPr>
      </xdr:nvSpPr>
      <xdr:spPr>
        <a:xfrm flipV="1">
          <a:off x="19050" y="1143000"/>
          <a:ext cx="352425" cy="276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oecdshare.oecd.org/edu/Projects/eag/2012/Content/EAG2012_SL_D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untry"/>
      <sheetName val="Content"/>
      <sheetName val="TD6.1"/>
      <sheetName val="TD6.2a"/>
      <sheetName val="TD6.2b"/>
      <sheetName val="TD6.3"/>
      <sheetName val="TD6.4a"/>
      <sheetName val="TD6.4b"/>
      <sheetName val="TD6.5"/>
      <sheetName val="TD6.6a (web)"/>
      <sheetName val="TD6.6b (web)"/>
      <sheetName val="TD6.6c (web)"/>
      <sheetName val="TD6.6d (web)"/>
      <sheetName val="TD6.7 (web)"/>
      <sheetName val="TD6.8 (web)"/>
      <sheetName val="TD6.9 (web)"/>
      <sheetName val="TD6.10 (web)"/>
      <sheetName val="Data C_D6.1"/>
      <sheetName val="C_D6.1"/>
      <sheetName val="Data C_D6.2"/>
      <sheetName val="C_D6.2"/>
      <sheetName val="Data C_D6.3"/>
      <sheetName val="C_D6.3"/>
      <sheetName val="Data C_D6.4"/>
      <sheetName val="C_D6.4"/>
      <sheetName val="Data C_D6.7"/>
      <sheetName val="C_D6.7(web)"/>
      <sheetName val="T_Extracted Texts"/>
      <sheetName val="C_Extracted Texts"/>
      <sheetName val="Content French"/>
      <sheetName val="TD6.1 French"/>
      <sheetName val="TD6.2a French"/>
      <sheetName val="TD6.2b French"/>
      <sheetName val="TD6.3 French"/>
      <sheetName val="TD6.4a French"/>
      <sheetName val="TD6.4b French"/>
      <sheetName val="TD6.5 French"/>
      <sheetName val="TD6.6a (web) French"/>
      <sheetName val="TD6.6b (web) French"/>
      <sheetName val="TD6.6c (web) French"/>
      <sheetName val="TD6.6d (web) French"/>
      <sheetName val="TD6.7 (web) French"/>
      <sheetName val="TD6.8 (web) French"/>
      <sheetName val="TD6.9 (web) French"/>
      <sheetName val="TD6.10 (web) French"/>
      <sheetName val="C_D6.1 French"/>
      <sheetName val="C_D6.2 French"/>
      <sheetName val="C_D6.3 French"/>
      <sheetName val="C_D6.4 French"/>
      <sheetName val="C_D6.5 French"/>
      <sheetName val="C_D6.6 French"/>
      <sheetName val="C_D6.7(web) French"/>
    </sheetNames>
    <sheetDataSet>
      <sheetData sheetId="0">
        <row r="2">
          <cell r="A2" t="str">
            <v>Australia</v>
          </cell>
          <cell r="B2" t="str">
            <v>Australie  </v>
          </cell>
        </row>
        <row r="3">
          <cell r="A3" t="str">
            <v>Austria</v>
          </cell>
          <cell r="B3" t="str">
            <v>Autriche  </v>
          </cell>
        </row>
        <row r="4">
          <cell r="A4" t="str">
            <v>Belgium</v>
          </cell>
          <cell r="B4" t="str">
            <v>Belgique</v>
          </cell>
        </row>
        <row r="5">
          <cell r="A5" t="str">
            <v>Belgium (Fl.)</v>
          </cell>
          <cell r="B5" t="str">
            <v>Belgique (Fl.)  </v>
          </cell>
        </row>
        <row r="6">
          <cell r="A6" t="str">
            <v>Belgium (Fr.)</v>
          </cell>
          <cell r="B6" t="str">
            <v>Belgique (Fr.)  </v>
          </cell>
        </row>
        <row r="7">
          <cell r="A7" t="str">
            <v>Canada</v>
          </cell>
          <cell r="B7" t="str">
            <v>Canada  </v>
          </cell>
        </row>
        <row r="8">
          <cell r="A8" t="str">
            <v>Chile</v>
          </cell>
          <cell r="B8" t="str">
            <v>Chili</v>
          </cell>
        </row>
        <row r="9">
          <cell r="A9" t="str">
            <v>Czech Republic</v>
          </cell>
          <cell r="B9" t="str">
            <v>Rép. tchèque  </v>
          </cell>
        </row>
        <row r="10">
          <cell r="A10" t="str">
            <v>Denmark</v>
          </cell>
          <cell r="B10" t="str">
            <v>Danemark  </v>
          </cell>
        </row>
        <row r="11">
          <cell r="A11" t="str">
            <v>England</v>
          </cell>
          <cell r="B11" t="str">
            <v>Angleterre  </v>
          </cell>
        </row>
        <row r="12">
          <cell r="A12" t="str">
            <v>Estonia</v>
          </cell>
          <cell r="B12" t="str">
            <v>Estonie</v>
          </cell>
        </row>
        <row r="13">
          <cell r="A13" t="str">
            <v>Finland</v>
          </cell>
          <cell r="B13" t="str">
            <v>Finlande  </v>
          </cell>
        </row>
        <row r="14">
          <cell r="A14" t="str">
            <v>France</v>
          </cell>
          <cell r="B14" t="str">
            <v>France  </v>
          </cell>
        </row>
        <row r="15">
          <cell r="A15" t="str">
            <v>Germany</v>
          </cell>
          <cell r="B15" t="str">
            <v>Allemagne  </v>
          </cell>
        </row>
        <row r="16">
          <cell r="A16" t="str">
            <v>Greece</v>
          </cell>
          <cell r="B16" t="str">
            <v>Grèce  </v>
          </cell>
        </row>
        <row r="17">
          <cell r="A17" t="str">
            <v>Hungary</v>
          </cell>
          <cell r="B17" t="str">
            <v>Hongrie  </v>
          </cell>
        </row>
        <row r="18">
          <cell r="A18" t="str">
            <v>Iceland</v>
          </cell>
          <cell r="B18" t="str">
            <v>Islande  </v>
          </cell>
        </row>
        <row r="19">
          <cell r="A19" t="str">
            <v>Ireland</v>
          </cell>
          <cell r="B19" t="str">
            <v>Irlande  </v>
          </cell>
        </row>
        <row r="20">
          <cell r="A20" t="str">
            <v>Israel</v>
          </cell>
          <cell r="B20" t="str">
            <v>Israël</v>
          </cell>
        </row>
        <row r="21">
          <cell r="A21" t="str">
            <v>Italy</v>
          </cell>
          <cell r="B21" t="str">
            <v>Italie  </v>
          </cell>
        </row>
        <row r="22">
          <cell r="A22" t="str">
            <v>Japan</v>
          </cell>
          <cell r="B22" t="str">
            <v>Japon  </v>
          </cell>
        </row>
        <row r="23">
          <cell r="A23" t="str">
            <v>Korea</v>
          </cell>
          <cell r="B23" t="str">
            <v>Corée  </v>
          </cell>
        </row>
        <row r="24">
          <cell r="A24" t="str">
            <v>Luxembourg</v>
          </cell>
          <cell r="B24" t="str">
            <v>Luxembourg  </v>
          </cell>
        </row>
        <row r="25">
          <cell r="A25" t="str">
            <v>Mexico</v>
          </cell>
          <cell r="B25" t="str">
            <v>Mexique  </v>
          </cell>
        </row>
        <row r="26">
          <cell r="A26" t="str">
            <v>Netherlands</v>
          </cell>
          <cell r="B26" t="str">
            <v>Pays-Bas  </v>
          </cell>
        </row>
        <row r="27">
          <cell r="A27" t="str">
            <v>New Zealand</v>
          </cell>
          <cell r="B27" t="str">
            <v>Nouvelle-Zélande  </v>
          </cell>
        </row>
        <row r="28">
          <cell r="A28" t="str">
            <v>Norway</v>
          </cell>
          <cell r="B28" t="str">
            <v>Norvège  </v>
          </cell>
        </row>
        <row r="29">
          <cell r="A29" t="str">
            <v>Poland</v>
          </cell>
          <cell r="B29" t="str">
            <v>Pologne  </v>
          </cell>
        </row>
        <row r="30">
          <cell r="A30" t="str">
            <v>Portugal</v>
          </cell>
          <cell r="B30" t="str">
            <v>Portugal  </v>
          </cell>
        </row>
        <row r="31">
          <cell r="A31" t="str">
            <v>Scotland</v>
          </cell>
          <cell r="B31" t="str">
            <v>Écosse  </v>
          </cell>
        </row>
        <row r="32">
          <cell r="A32" t="str">
            <v>Slovak Republic</v>
          </cell>
          <cell r="B32" t="str">
            <v>Rép. slovaque</v>
          </cell>
        </row>
        <row r="33">
          <cell r="A33" t="str">
            <v>Slovenia</v>
          </cell>
          <cell r="B33" t="str">
            <v>Slovénie</v>
          </cell>
        </row>
        <row r="34">
          <cell r="A34" t="str">
            <v>Spain</v>
          </cell>
          <cell r="B34" t="str">
            <v>Espagne  </v>
          </cell>
        </row>
        <row r="35">
          <cell r="A35" t="str">
            <v>Sweden</v>
          </cell>
          <cell r="B35" t="str">
            <v>Suède  </v>
          </cell>
        </row>
        <row r="36">
          <cell r="A36" t="str">
            <v>Switzerland</v>
          </cell>
          <cell r="B36" t="str">
            <v>Suisse  </v>
          </cell>
        </row>
        <row r="37">
          <cell r="A37" t="str">
            <v>Turkey</v>
          </cell>
          <cell r="B37" t="str">
            <v>Turquie  </v>
          </cell>
        </row>
        <row r="38">
          <cell r="A38" t="str">
            <v>United Kingdom</v>
          </cell>
          <cell r="B38" t="str">
            <v>Royaume-Uni  </v>
          </cell>
        </row>
        <row r="39">
          <cell r="A39" t="str">
            <v>United States</v>
          </cell>
          <cell r="B39" t="str">
            <v>États-Unis  </v>
          </cell>
        </row>
        <row r="40">
          <cell r="A40" t="str">
            <v>OECD average</v>
          </cell>
          <cell r="B40" t="str">
            <v>Moyenne de l'OCDE</v>
          </cell>
        </row>
        <row r="41">
          <cell r="A41" t="str">
            <v>EU21 average</v>
          </cell>
          <cell r="B41" t="str">
            <v>Moyenne de l'UE21</v>
          </cell>
        </row>
        <row r="42">
          <cell r="A42" t="str">
            <v>Argentina</v>
          </cell>
          <cell r="B42" t="str">
            <v>Argentine</v>
          </cell>
        </row>
        <row r="43">
          <cell r="A43" t="str">
            <v>Brazil</v>
          </cell>
          <cell r="B43" t="str">
            <v>Brésil</v>
          </cell>
        </row>
        <row r="44">
          <cell r="A44" t="str">
            <v>China</v>
          </cell>
          <cell r="B44" t="str">
            <v>Chine</v>
          </cell>
        </row>
        <row r="45">
          <cell r="A45" t="str">
            <v>India</v>
          </cell>
          <cell r="B45" t="str">
            <v>Inde</v>
          </cell>
        </row>
        <row r="46">
          <cell r="A46" t="str">
            <v>Indonesia</v>
          </cell>
          <cell r="B46" t="str">
            <v>Indonésie</v>
          </cell>
        </row>
        <row r="47">
          <cell r="A47" t="str">
            <v>Hong Kong-China</v>
          </cell>
          <cell r="B47" t="str">
            <v>Hong-Kong (Chine)</v>
          </cell>
        </row>
        <row r="48">
          <cell r="A48" t="str">
            <v>Macao-China</v>
          </cell>
          <cell r="B48" t="str">
            <v>Macao (Chine)</v>
          </cell>
        </row>
        <row r="49">
          <cell r="A49" t="str">
            <v>Shanghai-China</v>
          </cell>
          <cell r="B49" t="str">
            <v>Shanghai (Chine)</v>
          </cell>
        </row>
        <row r="50">
          <cell r="A50" t="str">
            <v>Russian Federation</v>
          </cell>
          <cell r="B50" t="str">
            <v>Fédération de Russie</v>
          </cell>
        </row>
        <row r="51">
          <cell r="A51" t="str">
            <v>Other G20</v>
          </cell>
          <cell r="B51" t="str">
            <v>Autres G20</v>
          </cell>
        </row>
        <row r="52">
          <cell r="A52" t="str">
            <v>G20 average</v>
          </cell>
          <cell r="B52" t="str">
            <v>Moyenne du G20</v>
          </cell>
        </row>
        <row r="53">
          <cell r="A53" t="str">
            <v>OECD total</v>
          </cell>
          <cell r="B53" t="str">
            <v>Total de l'OCDE</v>
          </cell>
        </row>
        <row r="54">
          <cell r="A54" t="str">
            <v>Saudi Arabia</v>
          </cell>
          <cell r="B54" t="str">
            <v>Arabie saoudite</v>
          </cell>
        </row>
        <row r="55">
          <cell r="A55" t="str">
            <v>South Africa</v>
          </cell>
          <cell r="B55" t="str">
            <v>Afrique du Sud</v>
          </cell>
        </row>
        <row r="56">
          <cell r="A56" t="str">
            <v>OECD average for countries with data available for all reference years</v>
          </cell>
          <cell r="B56" t="str">
            <v>Moyenne des pays membres de l’OCDE dont les valeurs sont disponibles pour toutes les années de référence</v>
          </cell>
        </row>
        <row r="57">
          <cell r="A57" t="str">
            <v>EU21 average for countries with data available for all reference years</v>
          </cell>
          <cell r="B57" t="str">
            <v>Moyenne des pays membres de l’UE21 dont les valeurs sont disponibles pour toutes les années de référence</v>
          </cell>
        </row>
      </sheetData>
      <sheetData sheetId="8">
        <row r="8">
          <cell r="A8" t="str">
            <v>OECD</v>
          </cell>
        </row>
        <row r="9">
          <cell r="A9" t="str">
            <v>Australia</v>
          </cell>
          <cell r="C9" t="str">
            <v>n</v>
          </cell>
          <cell r="D9" t="str">
            <v>n</v>
          </cell>
          <cell r="E9" t="str">
            <v>n</v>
          </cell>
          <cell r="F9">
            <v>75.625</v>
          </cell>
          <cell r="G9">
            <v>56.0515873015873</v>
          </cell>
          <cell r="H9">
            <v>58.13492063492065</v>
          </cell>
          <cell r="I9" t="str">
            <v>a</v>
          </cell>
          <cell r="J9" t="str">
            <v>a</v>
          </cell>
          <cell r="K9" t="str">
            <v>a</v>
          </cell>
          <cell r="L9" t="str">
            <v>a</v>
          </cell>
          <cell r="M9" t="str">
            <v>a</v>
          </cell>
          <cell r="N9" t="str">
            <v>a</v>
          </cell>
          <cell r="O9" t="str">
            <v>a</v>
          </cell>
          <cell r="P9" t="str">
            <v>a</v>
          </cell>
          <cell r="Q9" t="str">
            <v>a</v>
          </cell>
          <cell r="R9">
            <v>24.375</v>
          </cell>
          <cell r="S9">
            <v>43.948412698412696</v>
          </cell>
          <cell r="T9">
            <v>41.86507936507937</v>
          </cell>
        </row>
        <row r="10">
          <cell r="A10" t="str">
            <v>Austria</v>
          </cell>
          <cell r="C10">
            <v>26.875</v>
          </cell>
          <cell r="D10">
            <v>26.527777777777775</v>
          </cell>
          <cell r="E10">
            <v>26.52777777777778</v>
          </cell>
          <cell r="F10">
            <v>21.666666666666664</v>
          </cell>
          <cell r="G10">
            <v>21.666666666666664</v>
          </cell>
          <cell r="H10">
            <v>21.666666666666668</v>
          </cell>
          <cell r="I10" t="str">
            <v>n</v>
          </cell>
          <cell r="J10" t="str">
            <v>n</v>
          </cell>
          <cell r="K10" t="str">
            <v>n</v>
          </cell>
          <cell r="L10" t="str">
            <v>a</v>
          </cell>
          <cell r="M10" t="str">
            <v>a</v>
          </cell>
          <cell r="N10" t="str">
            <v>a</v>
          </cell>
          <cell r="O10">
            <v>22.916666666666664</v>
          </cell>
          <cell r="P10">
            <v>21.875</v>
          </cell>
          <cell r="Q10">
            <v>21.875</v>
          </cell>
          <cell r="R10">
            <v>28.541666666666664</v>
          </cell>
          <cell r="S10">
            <v>29.930555555555557</v>
          </cell>
          <cell r="T10">
            <v>29.930555555555557</v>
          </cell>
        </row>
        <row r="11">
          <cell r="A11" t="str">
            <v>Belgium (Fl.)</v>
          </cell>
          <cell r="C11" t="str">
            <v>m</v>
          </cell>
          <cell r="D11" t="str">
            <v>n</v>
          </cell>
          <cell r="E11" t="str">
            <v>n</v>
          </cell>
          <cell r="F11" t="str">
            <v>m</v>
          </cell>
          <cell r="G11">
            <v>28.670634920634917</v>
          </cell>
          <cell r="H11">
            <v>28.67063492063492</v>
          </cell>
          <cell r="I11" t="str">
            <v>m</v>
          </cell>
          <cell r="J11" t="str">
            <v>n</v>
          </cell>
          <cell r="K11" t="str">
            <v>n</v>
          </cell>
          <cell r="L11" t="str">
            <v>m</v>
          </cell>
          <cell r="M11" t="str">
            <v>a</v>
          </cell>
          <cell r="N11" t="str">
            <v>a</v>
          </cell>
          <cell r="O11" t="str">
            <v>m</v>
          </cell>
          <cell r="P11" t="str">
            <v>n</v>
          </cell>
          <cell r="Q11" t="str">
            <v>n</v>
          </cell>
          <cell r="R11" t="str">
            <v>m</v>
          </cell>
          <cell r="S11">
            <v>71.32936507936506</v>
          </cell>
          <cell r="T11">
            <v>71.32936507936508</v>
          </cell>
        </row>
        <row r="12">
          <cell r="A12" t="str">
            <v>Belgium (Fr.)</v>
          </cell>
          <cell r="C12" t="str">
            <v>m</v>
          </cell>
          <cell r="D12" t="str">
            <v>m</v>
          </cell>
          <cell r="E12" t="str">
            <v>n</v>
          </cell>
          <cell r="F12" t="str">
            <v>m</v>
          </cell>
          <cell r="G12" t="str">
            <v>m</v>
          </cell>
          <cell r="H12">
            <v>66.56746031746032</v>
          </cell>
          <cell r="I12" t="str">
            <v>m</v>
          </cell>
          <cell r="J12" t="str">
            <v>m</v>
          </cell>
          <cell r="K12" t="str">
            <v>n</v>
          </cell>
          <cell r="L12" t="str">
            <v>m</v>
          </cell>
          <cell r="M12" t="str">
            <v>m</v>
          </cell>
          <cell r="N12" t="str">
            <v>a</v>
          </cell>
          <cell r="O12" t="str">
            <v>m</v>
          </cell>
          <cell r="P12" t="str">
            <v>m</v>
          </cell>
          <cell r="Q12" t="str">
            <v>n</v>
          </cell>
          <cell r="R12" t="str">
            <v>m</v>
          </cell>
          <cell r="S12" t="str">
            <v>m</v>
          </cell>
          <cell r="T12">
            <v>33.432539682539684</v>
          </cell>
        </row>
        <row r="13">
          <cell r="A13" t="str">
            <v>Canada</v>
          </cell>
          <cell r="C13" t="str">
            <v>m</v>
          </cell>
          <cell r="D13" t="str">
            <v>m</v>
          </cell>
          <cell r="E13" t="str">
            <v>n</v>
          </cell>
          <cell r="F13" t="str">
            <v>m</v>
          </cell>
          <cell r="G13" t="str">
            <v>m</v>
          </cell>
          <cell r="H13">
            <v>32.78769841269841</v>
          </cell>
          <cell r="I13" t="str">
            <v>m</v>
          </cell>
          <cell r="J13" t="str">
            <v>m</v>
          </cell>
          <cell r="K13" t="str">
            <v>a</v>
          </cell>
          <cell r="L13" t="str">
            <v>m</v>
          </cell>
          <cell r="M13" t="str">
            <v>m</v>
          </cell>
          <cell r="N13" t="str">
            <v>a</v>
          </cell>
          <cell r="O13" t="str">
            <v>m</v>
          </cell>
          <cell r="P13" t="str">
            <v>m</v>
          </cell>
          <cell r="Q13">
            <v>47.718253968253975</v>
          </cell>
          <cell r="R13" t="str">
            <v>m</v>
          </cell>
          <cell r="S13" t="str">
            <v>m</v>
          </cell>
          <cell r="T13">
            <v>19.494047619047617</v>
          </cell>
        </row>
        <row r="14">
          <cell r="A14" t="str">
            <v>Chile</v>
          </cell>
          <cell r="C14" t="str">
            <v>m</v>
          </cell>
          <cell r="D14" t="str">
            <v>m</v>
          </cell>
          <cell r="E14" t="str">
            <v>n</v>
          </cell>
          <cell r="F14" t="str">
            <v>m</v>
          </cell>
          <cell r="G14" t="str">
            <v>m</v>
          </cell>
          <cell r="H14" t="str">
            <v>n</v>
          </cell>
          <cell r="I14" t="str">
            <v>m</v>
          </cell>
          <cell r="J14" t="str">
            <v>m</v>
          </cell>
          <cell r="K14" t="str">
            <v>n</v>
          </cell>
          <cell r="L14" t="str">
            <v>m</v>
          </cell>
          <cell r="M14" t="str">
            <v>m</v>
          </cell>
          <cell r="N14" t="str">
            <v>a</v>
          </cell>
          <cell r="O14" t="str">
            <v>m</v>
          </cell>
          <cell r="P14" t="str">
            <v>m</v>
          </cell>
          <cell r="Q14">
            <v>52.708333333333336</v>
          </cell>
          <cell r="R14" t="str">
            <v>m</v>
          </cell>
          <cell r="S14" t="str">
            <v>m</v>
          </cell>
          <cell r="T14">
            <v>47.291666666666664</v>
          </cell>
        </row>
        <row r="15">
          <cell r="A15" t="str">
            <v>Czech Republic</v>
          </cell>
          <cell r="C15">
            <v>6.666666666666666</v>
          </cell>
          <cell r="D15">
            <v>6.319444444444444</v>
          </cell>
          <cell r="E15">
            <v>1.0416666666666667</v>
          </cell>
          <cell r="F15" t="str">
            <v>a</v>
          </cell>
          <cell r="G15" t="str">
            <v>a</v>
          </cell>
          <cell r="H15" t="str">
            <v>a</v>
          </cell>
          <cell r="I15">
            <v>1.0416666666666665</v>
          </cell>
          <cell r="J15" t="str">
            <v>n</v>
          </cell>
          <cell r="K15">
            <v>2.5</v>
          </cell>
          <cell r="L15" t="str">
            <v>n</v>
          </cell>
          <cell r="M15" t="str">
            <v>n</v>
          </cell>
          <cell r="N15" t="str">
            <v>n</v>
          </cell>
          <cell r="O15">
            <v>31.875</v>
          </cell>
          <cell r="P15">
            <v>32.916666666666664</v>
          </cell>
          <cell r="Q15">
            <v>23.75</v>
          </cell>
          <cell r="R15">
            <v>60.41666666666667</v>
          </cell>
          <cell r="S15">
            <v>60.76388888888889</v>
          </cell>
          <cell r="T15">
            <v>72.70833333333333</v>
          </cell>
        </row>
        <row r="16">
          <cell r="A16" t="str">
            <v>Denmark</v>
          </cell>
          <cell r="C16">
            <v>18.75</v>
          </cell>
          <cell r="D16">
            <v>18.75</v>
          </cell>
          <cell r="E16">
            <v>22.321428571428573</v>
          </cell>
          <cell r="F16" t="str">
            <v>a</v>
          </cell>
          <cell r="G16" t="str">
            <v>a</v>
          </cell>
          <cell r="H16" t="str">
            <v>a</v>
          </cell>
          <cell r="I16" t="str">
            <v>n</v>
          </cell>
          <cell r="J16" t="str">
            <v>n</v>
          </cell>
          <cell r="K16" t="str">
            <v>n</v>
          </cell>
          <cell r="L16" t="str">
            <v>a</v>
          </cell>
          <cell r="M16" t="str">
            <v>a</v>
          </cell>
          <cell r="N16" t="str">
            <v>a</v>
          </cell>
          <cell r="O16">
            <v>37.5</v>
          </cell>
          <cell r="P16">
            <v>40.27777777777777</v>
          </cell>
          <cell r="Q16">
            <v>36.7063492063492</v>
          </cell>
          <cell r="R16">
            <v>43.75</v>
          </cell>
          <cell r="S16">
            <v>40.97222222222222</v>
          </cell>
          <cell r="T16">
            <v>40.97222222222222</v>
          </cell>
        </row>
        <row r="17">
          <cell r="A17" t="str">
            <v>England</v>
          </cell>
          <cell r="C17">
            <v>11.30952380952381</v>
          </cell>
          <cell r="D17">
            <v>4.166666666666666</v>
          </cell>
          <cell r="E17" t="str">
            <v>n</v>
          </cell>
          <cell r="F17" t="str">
            <v>a</v>
          </cell>
          <cell r="G17" t="str">
            <v>a</v>
          </cell>
          <cell r="H17" t="str">
            <v>a</v>
          </cell>
          <cell r="I17" t="str">
            <v>a</v>
          </cell>
          <cell r="J17" t="str">
            <v>a</v>
          </cell>
          <cell r="K17" t="str">
            <v>a</v>
          </cell>
          <cell r="L17" t="str">
            <v>a</v>
          </cell>
          <cell r="M17" t="str">
            <v>a</v>
          </cell>
          <cell r="N17" t="str">
            <v>a</v>
          </cell>
          <cell r="O17">
            <v>3.5714285714285716</v>
          </cell>
          <cell r="P17">
            <v>5</v>
          </cell>
          <cell r="Q17">
            <v>25.27777777777778</v>
          </cell>
          <cell r="R17">
            <v>85.11904761904762</v>
          </cell>
          <cell r="S17">
            <v>90.83333333333334</v>
          </cell>
          <cell r="T17">
            <v>74.72222222222223</v>
          </cell>
        </row>
        <row r="18">
          <cell r="A18" t="str">
            <v>Estonia</v>
          </cell>
          <cell r="C18" t="str">
            <v>m</v>
          </cell>
          <cell r="D18">
            <v>3.571428571428571</v>
          </cell>
          <cell r="E18">
            <v>3.5714285714285716</v>
          </cell>
          <cell r="F18" t="str">
            <v>m</v>
          </cell>
          <cell r="G18" t="str">
            <v>a</v>
          </cell>
          <cell r="H18" t="str">
            <v>a</v>
          </cell>
          <cell r="I18" t="str">
            <v>m</v>
          </cell>
          <cell r="J18" t="str">
            <v>a</v>
          </cell>
          <cell r="K18" t="str">
            <v>a</v>
          </cell>
          <cell r="L18" t="str">
            <v>m</v>
          </cell>
          <cell r="M18" t="str">
            <v>n</v>
          </cell>
          <cell r="N18" t="str">
            <v>n</v>
          </cell>
          <cell r="O18" t="str">
            <v>m</v>
          </cell>
          <cell r="P18">
            <v>30.456349206349202</v>
          </cell>
          <cell r="Q18">
            <v>26.93452380952381</v>
          </cell>
          <cell r="R18" t="str">
            <v>m</v>
          </cell>
          <cell r="S18">
            <v>65.97222222222221</v>
          </cell>
          <cell r="T18">
            <v>69.49404761904762</v>
          </cell>
        </row>
        <row r="19">
          <cell r="A19" t="str">
            <v>Finland</v>
          </cell>
          <cell r="B19">
            <v>2</v>
          </cell>
          <cell r="C19" t="str">
            <v>m</v>
          </cell>
          <cell r="D19" t="str">
            <v>m</v>
          </cell>
          <cell r="E19" t="str">
            <v>n</v>
          </cell>
          <cell r="F19" t="str">
            <v>m</v>
          </cell>
          <cell r="G19" t="str">
            <v>m</v>
          </cell>
          <cell r="H19" t="str">
            <v>a</v>
          </cell>
          <cell r="I19" t="str">
            <v>m</v>
          </cell>
          <cell r="J19" t="str">
            <v>m</v>
          </cell>
          <cell r="K19" t="str">
            <v>n</v>
          </cell>
          <cell r="L19" t="str">
            <v>m</v>
          </cell>
          <cell r="M19" t="str">
            <v>m</v>
          </cell>
          <cell r="N19" t="str">
            <v>n</v>
          </cell>
          <cell r="O19" t="str">
            <v>m</v>
          </cell>
          <cell r="P19" t="str">
            <v>m</v>
          </cell>
          <cell r="Q19">
            <v>100</v>
          </cell>
          <cell r="R19" t="str">
            <v>m</v>
          </cell>
          <cell r="S19" t="str">
            <v>m</v>
          </cell>
          <cell r="T19" t="str">
            <v>x(15)</v>
          </cell>
        </row>
        <row r="20">
          <cell r="A20" t="str">
            <v>France</v>
          </cell>
          <cell r="C20">
            <v>23.511904761904766</v>
          </cell>
          <cell r="D20">
            <v>26.736111111111104</v>
          </cell>
          <cell r="E20">
            <v>29.117063492063494</v>
          </cell>
          <cell r="F20" t="str">
            <v>a</v>
          </cell>
          <cell r="G20" t="str">
            <v>a</v>
          </cell>
          <cell r="H20" t="str">
            <v>a</v>
          </cell>
          <cell r="I20">
            <v>10.416666666666668</v>
          </cell>
          <cell r="J20">
            <v>6.25</v>
          </cell>
          <cell r="K20">
            <v>6.25</v>
          </cell>
          <cell r="L20">
            <v>34.67261904761905</v>
          </cell>
          <cell r="M20">
            <v>27.77777777777777</v>
          </cell>
          <cell r="N20">
            <v>30.753968253968257</v>
          </cell>
          <cell r="O20" t="str">
            <v>n</v>
          </cell>
          <cell r="P20" t="str">
            <v>n</v>
          </cell>
          <cell r="Q20" t="str">
            <v>n</v>
          </cell>
          <cell r="R20">
            <v>31.39880952380953</v>
          </cell>
          <cell r="S20">
            <v>39.2361111111111</v>
          </cell>
          <cell r="T20">
            <v>33.87896825396825</v>
          </cell>
        </row>
        <row r="21">
          <cell r="A21" t="str">
            <v>Germany</v>
          </cell>
          <cell r="C21">
            <v>4.166666666666667</v>
          </cell>
          <cell r="D21">
            <v>4.285714285714285</v>
          </cell>
          <cell r="E21" t="str">
            <v>n</v>
          </cell>
          <cell r="F21">
            <v>30.35714285714286</v>
          </cell>
          <cell r="G21">
            <v>30.867346938775505</v>
          </cell>
          <cell r="H21">
            <v>31.299603174603178</v>
          </cell>
          <cell r="I21">
            <v>16.666666666666668</v>
          </cell>
          <cell r="J21">
            <v>17.14285714285714</v>
          </cell>
          <cell r="K21">
            <v>5.208333333333334</v>
          </cell>
          <cell r="L21" t="str">
            <v>n</v>
          </cell>
          <cell r="M21" t="str">
            <v>n</v>
          </cell>
          <cell r="N21">
            <v>9.821428571428573</v>
          </cell>
          <cell r="O21">
            <v>17.113095238095237</v>
          </cell>
          <cell r="P21">
            <v>17.602040816326525</v>
          </cell>
          <cell r="Q21">
            <v>30.654761904761905</v>
          </cell>
          <cell r="R21">
            <v>31.696428571428577</v>
          </cell>
          <cell r="S21">
            <v>30.102040816326532</v>
          </cell>
          <cell r="T21">
            <v>23.015873015873016</v>
          </cell>
        </row>
        <row r="22">
          <cell r="A22" t="str">
            <v>Greece</v>
          </cell>
          <cell r="C22" t="str">
            <v>m</v>
          </cell>
          <cell r="D22" t="str">
            <v>m</v>
          </cell>
          <cell r="E22">
            <v>74.30555555555556</v>
          </cell>
          <cell r="F22" t="str">
            <v>m</v>
          </cell>
          <cell r="G22" t="str">
            <v>m</v>
          </cell>
          <cell r="H22" t="str">
            <v>a</v>
          </cell>
          <cell r="I22" t="str">
            <v>m</v>
          </cell>
          <cell r="J22" t="str">
            <v>m</v>
          </cell>
          <cell r="K22">
            <v>11.805555555555555</v>
          </cell>
          <cell r="L22" t="str">
            <v>m</v>
          </cell>
          <cell r="M22" t="str">
            <v>m</v>
          </cell>
          <cell r="N22" t="str">
            <v>a</v>
          </cell>
          <cell r="O22" t="str">
            <v>m</v>
          </cell>
          <cell r="P22" t="str">
            <v>m</v>
          </cell>
          <cell r="Q22">
            <v>6.944444444444445</v>
          </cell>
          <cell r="R22" t="str">
            <v>m</v>
          </cell>
          <cell r="S22" t="str">
            <v>m</v>
          </cell>
          <cell r="T22">
            <v>6.944444444444445</v>
          </cell>
        </row>
        <row r="23">
          <cell r="A23" t="str">
            <v>Hungary</v>
          </cell>
          <cell r="C23">
            <v>3.5714285714285716</v>
          </cell>
          <cell r="D23">
            <v>4.166666666666666</v>
          </cell>
          <cell r="E23">
            <v>9.920634920634921</v>
          </cell>
          <cell r="F23" t="str">
            <v>a</v>
          </cell>
          <cell r="G23" t="str">
            <v>a</v>
          </cell>
          <cell r="H23" t="str">
            <v>a</v>
          </cell>
          <cell r="I23" t="str">
            <v>a</v>
          </cell>
          <cell r="J23" t="str">
            <v>a</v>
          </cell>
          <cell r="K23" t="str">
            <v>a</v>
          </cell>
          <cell r="L23" t="str">
            <v>n</v>
          </cell>
          <cell r="M23" t="str">
            <v>n</v>
          </cell>
          <cell r="N23" t="str">
            <v>n</v>
          </cell>
          <cell r="O23">
            <v>28.571428571428573</v>
          </cell>
          <cell r="P23">
            <v>27.083333333333332</v>
          </cell>
          <cell r="Q23">
            <v>26.58730158730159</v>
          </cell>
          <cell r="R23">
            <v>67.85714285714285</v>
          </cell>
          <cell r="S23">
            <v>68.75</v>
          </cell>
          <cell r="T23">
            <v>63.492063492063494</v>
          </cell>
        </row>
        <row r="24">
          <cell r="A24" t="str">
            <v>Iceland</v>
          </cell>
          <cell r="C24">
            <v>25.14880952380953</v>
          </cell>
          <cell r="D24">
            <v>22.82828282828283</v>
          </cell>
          <cell r="E24">
            <v>2.7777777777777777</v>
          </cell>
          <cell r="F24" t="str">
            <v>a</v>
          </cell>
          <cell r="G24" t="str">
            <v>a</v>
          </cell>
          <cell r="H24" t="str">
            <v>a</v>
          </cell>
          <cell r="I24" t="str">
            <v>a</v>
          </cell>
          <cell r="J24" t="str">
            <v>a</v>
          </cell>
          <cell r="K24" t="str">
            <v>a</v>
          </cell>
          <cell r="L24" t="str">
            <v>a</v>
          </cell>
          <cell r="M24" t="str">
            <v>a</v>
          </cell>
          <cell r="N24" t="str">
            <v>a</v>
          </cell>
          <cell r="O24">
            <v>49.851190476190474</v>
          </cell>
          <cell r="P24">
            <v>37.222222222222214</v>
          </cell>
          <cell r="Q24">
            <v>41.94444444444444</v>
          </cell>
          <cell r="R24">
            <v>25</v>
          </cell>
          <cell r="S24">
            <v>39.94949494949495</v>
          </cell>
          <cell r="T24">
            <v>55.27777777777778</v>
          </cell>
        </row>
        <row r="25">
          <cell r="A25" t="str">
            <v>Ireland</v>
          </cell>
          <cell r="C25" t="str">
            <v>m</v>
          </cell>
          <cell r="D25" t="str">
            <v>m</v>
          </cell>
          <cell r="E25">
            <v>49.95039682539682</v>
          </cell>
          <cell r="F25" t="str">
            <v>m</v>
          </cell>
          <cell r="G25" t="str">
            <v>m</v>
          </cell>
          <cell r="H25" t="str">
            <v>a</v>
          </cell>
          <cell r="I25" t="str">
            <v>m</v>
          </cell>
          <cell r="J25" t="str">
            <v>m</v>
          </cell>
          <cell r="K25" t="str">
            <v>a</v>
          </cell>
          <cell r="L25" t="str">
            <v>m</v>
          </cell>
          <cell r="M25" t="str">
            <v>m</v>
          </cell>
          <cell r="N25" t="str">
            <v>a</v>
          </cell>
          <cell r="O25" t="str">
            <v>m</v>
          </cell>
          <cell r="P25" t="str">
            <v>m</v>
          </cell>
          <cell r="Q25" t="str">
            <v>n</v>
          </cell>
          <cell r="R25" t="str">
            <v>m</v>
          </cell>
          <cell r="S25" t="str">
            <v>m</v>
          </cell>
          <cell r="T25">
            <v>50.04960317460317</v>
          </cell>
        </row>
        <row r="26">
          <cell r="A26" t="str">
            <v>Israel</v>
          </cell>
          <cell r="C26" t="str">
            <v>m</v>
          </cell>
          <cell r="D26" t="str">
            <v>m</v>
          </cell>
          <cell r="E26">
            <v>40.277777777777786</v>
          </cell>
          <cell r="F26" t="str">
            <v>m</v>
          </cell>
          <cell r="G26" t="str">
            <v>m</v>
          </cell>
          <cell r="H26" t="str">
            <v>a</v>
          </cell>
          <cell r="I26" t="str">
            <v>m</v>
          </cell>
          <cell r="J26" t="str">
            <v>m</v>
          </cell>
          <cell r="K26">
            <v>3.125</v>
          </cell>
          <cell r="L26" t="str">
            <v>m</v>
          </cell>
          <cell r="M26" t="str">
            <v>m</v>
          </cell>
          <cell r="N26" t="str">
            <v>a</v>
          </cell>
          <cell r="O26" t="str">
            <v>m</v>
          </cell>
          <cell r="P26" t="str">
            <v>m</v>
          </cell>
          <cell r="Q26">
            <v>19.444444444444446</v>
          </cell>
          <cell r="R26" t="str">
            <v>m</v>
          </cell>
          <cell r="S26" t="str">
            <v>m</v>
          </cell>
          <cell r="T26">
            <v>37.15277777777778</v>
          </cell>
        </row>
        <row r="27">
          <cell r="A27" t="str">
            <v>Italy</v>
          </cell>
          <cell r="C27">
            <v>22.916666666666668</v>
          </cell>
          <cell r="D27">
            <v>31.051587301587304</v>
          </cell>
          <cell r="E27">
            <v>36.3343253968254</v>
          </cell>
          <cell r="F27" t="str">
            <v>a</v>
          </cell>
          <cell r="G27" t="str">
            <v>a</v>
          </cell>
          <cell r="H27" t="str">
            <v>a</v>
          </cell>
          <cell r="I27">
            <v>16.071428571428573</v>
          </cell>
          <cell r="J27">
            <v>16.07142857142857</v>
          </cell>
          <cell r="K27">
            <v>16.071428571428573</v>
          </cell>
          <cell r="L27" t="str">
            <v>a</v>
          </cell>
          <cell r="M27" t="str">
            <v>a</v>
          </cell>
          <cell r="N27" t="str">
            <v>a</v>
          </cell>
          <cell r="O27">
            <v>14.583333333333336</v>
          </cell>
          <cell r="P27">
            <v>6.25</v>
          </cell>
          <cell r="Q27">
            <v>8.333333333333334</v>
          </cell>
          <cell r="R27">
            <v>46.42857142857142</v>
          </cell>
          <cell r="S27">
            <v>46.62698412698412</v>
          </cell>
          <cell r="T27">
            <v>39.260912698412696</v>
          </cell>
        </row>
        <row r="28">
          <cell r="A28" t="str">
            <v>Japan</v>
          </cell>
          <cell r="C28">
            <v>12.5</v>
          </cell>
          <cell r="D28">
            <v>12.5</v>
          </cell>
          <cell r="E28">
            <v>12.5</v>
          </cell>
          <cell r="F28" t="str">
            <v>a</v>
          </cell>
          <cell r="G28" t="str">
            <v>a</v>
          </cell>
          <cell r="H28" t="str">
            <v>a</v>
          </cell>
          <cell r="I28">
            <v>20.833333333333332</v>
          </cell>
          <cell r="J28">
            <v>20.833333333333332</v>
          </cell>
          <cell r="K28">
            <v>20.833333333333336</v>
          </cell>
          <cell r="L28" t="str">
            <v>a</v>
          </cell>
          <cell r="M28" t="str">
            <v>a</v>
          </cell>
          <cell r="N28" t="str">
            <v>a</v>
          </cell>
          <cell r="O28">
            <v>43.54166666666665</v>
          </cell>
          <cell r="P28">
            <v>45.277777777777764</v>
          </cell>
          <cell r="Q28">
            <v>45.27777777777778</v>
          </cell>
          <cell r="R28">
            <v>23.125</v>
          </cell>
          <cell r="S28">
            <v>21.388888888888886</v>
          </cell>
          <cell r="T28">
            <v>21.38888888888889</v>
          </cell>
        </row>
        <row r="29">
          <cell r="A29" t="str">
            <v>Korea</v>
          </cell>
          <cell r="C29">
            <v>9.375</v>
          </cell>
          <cell r="D29">
            <v>6.944444444444444</v>
          </cell>
          <cell r="E29">
            <v>26.73611111111111</v>
          </cell>
          <cell r="F29" t="str">
            <v>a</v>
          </cell>
          <cell r="G29" t="str">
            <v>a</v>
          </cell>
          <cell r="H29" t="str">
            <v>a</v>
          </cell>
          <cell r="I29">
            <v>34.375</v>
          </cell>
          <cell r="J29">
            <v>36.45833333333333</v>
          </cell>
          <cell r="K29">
            <v>25.833333333333336</v>
          </cell>
          <cell r="L29" t="str">
            <v>a</v>
          </cell>
          <cell r="M29" t="str">
            <v>a</v>
          </cell>
          <cell r="N29" t="str">
            <v>a</v>
          </cell>
          <cell r="O29">
            <v>8.333333333333332</v>
          </cell>
          <cell r="P29">
            <v>7.986111111111111</v>
          </cell>
          <cell r="Q29">
            <v>5.902777777777778</v>
          </cell>
          <cell r="R29">
            <v>47.91666666666666</v>
          </cell>
          <cell r="S29">
            <v>48.6111111111111</v>
          </cell>
          <cell r="T29">
            <v>41.52777777777778</v>
          </cell>
        </row>
        <row r="30">
          <cell r="A30" t="str">
            <v>Luxembourg</v>
          </cell>
          <cell r="C30">
            <v>65.77380952380952</v>
          </cell>
          <cell r="D30">
            <v>67.50992063492062</v>
          </cell>
          <cell r="E30">
            <v>84.72222222222223</v>
          </cell>
          <cell r="F30" t="str">
            <v>a</v>
          </cell>
          <cell r="G30" t="str">
            <v>a</v>
          </cell>
          <cell r="H30" t="str">
            <v>a</v>
          </cell>
          <cell r="I30" t="str">
            <v>a</v>
          </cell>
          <cell r="J30" t="str">
            <v>a</v>
          </cell>
          <cell r="K30" t="str">
            <v>a</v>
          </cell>
          <cell r="L30" t="str">
            <v>a</v>
          </cell>
          <cell r="M30" t="str">
            <v>a</v>
          </cell>
          <cell r="N30" t="str">
            <v>a</v>
          </cell>
          <cell r="O30" t="str">
            <v>a</v>
          </cell>
          <cell r="P30" t="str">
            <v>a</v>
          </cell>
          <cell r="Q30" t="str">
            <v>a</v>
          </cell>
          <cell r="R30">
            <v>34.22619047619048</v>
          </cell>
          <cell r="S30">
            <v>32.49007936507936</v>
          </cell>
          <cell r="T30">
            <v>15.277777777777779</v>
          </cell>
        </row>
        <row r="31">
          <cell r="A31" t="str">
            <v>Mexico</v>
          </cell>
          <cell r="C31">
            <v>30.35714285714286</v>
          </cell>
          <cell r="D31">
            <v>29.910714285714285</v>
          </cell>
          <cell r="E31">
            <v>46.25</v>
          </cell>
          <cell r="F31">
            <v>45.238095238095234</v>
          </cell>
          <cell r="G31">
            <v>47.76785714285713</v>
          </cell>
          <cell r="H31">
            <v>37.083333333333336</v>
          </cell>
          <cell r="I31">
            <v>2.0833333333333335</v>
          </cell>
          <cell r="J31">
            <v>2.083333333333333</v>
          </cell>
          <cell r="K31" t="str">
            <v>a</v>
          </cell>
          <cell r="L31" t="str">
            <v>n</v>
          </cell>
          <cell r="M31" t="str">
            <v>n</v>
          </cell>
          <cell r="N31" t="str">
            <v>n</v>
          </cell>
          <cell r="O31" t="str">
            <v>a</v>
          </cell>
          <cell r="P31" t="str">
            <v>a</v>
          </cell>
          <cell r="Q31" t="str">
            <v>a</v>
          </cell>
          <cell r="R31">
            <v>22.321428571428573</v>
          </cell>
          <cell r="S31">
            <v>20.238095238095237</v>
          </cell>
          <cell r="T31">
            <v>16.666666666666664</v>
          </cell>
        </row>
        <row r="32">
          <cell r="A32" t="str">
            <v>Netherlands</v>
          </cell>
          <cell r="C32">
            <v>3.5714285714285716</v>
          </cell>
          <cell r="D32">
            <v>5.902777777777777</v>
          </cell>
          <cell r="E32">
            <v>14.285714285714286</v>
          </cell>
          <cell r="F32" t="str">
            <v>n</v>
          </cell>
          <cell r="G32" t="str">
            <v>n</v>
          </cell>
          <cell r="H32" t="str">
            <v>n</v>
          </cell>
          <cell r="I32" t="str">
            <v>n</v>
          </cell>
          <cell r="J32" t="str">
            <v>n</v>
          </cell>
          <cell r="K32" t="str">
            <v>n</v>
          </cell>
          <cell r="L32" t="str">
            <v>n</v>
          </cell>
          <cell r="M32" t="str">
            <v>n</v>
          </cell>
          <cell r="N32" t="str">
            <v>n</v>
          </cell>
          <cell r="O32" t="str">
            <v>n</v>
          </cell>
          <cell r="P32" t="str">
            <v>n</v>
          </cell>
          <cell r="Q32" t="str">
            <v>n</v>
          </cell>
          <cell r="R32">
            <v>96.42857142857143</v>
          </cell>
          <cell r="S32">
            <v>94.09722222222223</v>
          </cell>
          <cell r="T32">
            <v>85.71428571428572</v>
          </cell>
        </row>
        <row r="33">
          <cell r="A33" t="str">
            <v>New Zealand</v>
          </cell>
          <cell r="C33">
            <v>24.583333333333332</v>
          </cell>
          <cell r="D33">
            <v>23.541666666666664</v>
          </cell>
          <cell r="E33" t="str">
            <v>m</v>
          </cell>
          <cell r="F33" t="str">
            <v>n</v>
          </cell>
          <cell r="G33" t="str">
            <v>n</v>
          </cell>
          <cell r="H33" t="str">
            <v>m</v>
          </cell>
          <cell r="I33" t="str">
            <v>n</v>
          </cell>
          <cell r="J33" t="str">
            <v>n</v>
          </cell>
          <cell r="K33" t="str">
            <v>m</v>
          </cell>
          <cell r="L33" t="str">
            <v>n</v>
          </cell>
          <cell r="M33" t="str">
            <v>n</v>
          </cell>
          <cell r="N33" t="str">
            <v>m</v>
          </cell>
          <cell r="O33" t="str">
            <v>n</v>
          </cell>
          <cell r="P33" t="str">
            <v>n</v>
          </cell>
          <cell r="Q33" t="str">
            <v>m</v>
          </cell>
          <cell r="R33">
            <v>75.41666666666666</v>
          </cell>
          <cell r="S33">
            <v>76.45833333333333</v>
          </cell>
          <cell r="T33" t="str">
            <v>m</v>
          </cell>
        </row>
        <row r="34">
          <cell r="A34" t="str">
            <v>Norway</v>
          </cell>
          <cell r="C34">
            <v>31.696428571428562</v>
          </cell>
          <cell r="D34">
            <v>24.553571428571434</v>
          </cell>
          <cell r="E34">
            <v>20.634920634920636</v>
          </cell>
          <cell r="F34" t="str">
            <v>a</v>
          </cell>
          <cell r="G34" t="str">
            <v>a</v>
          </cell>
          <cell r="H34" t="str">
            <v>a</v>
          </cell>
          <cell r="I34" t="str">
            <v>a</v>
          </cell>
          <cell r="J34" t="str">
            <v>a</v>
          </cell>
          <cell r="K34" t="str">
            <v>a</v>
          </cell>
          <cell r="L34" t="str">
            <v>a</v>
          </cell>
          <cell r="M34" t="str">
            <v>a</v>
          </cell>
          <cell r="N34" t="str">
            <v>a</v>
          </cell>
          <cell r="O34">
            <v>31.696428571428562</v>
          </cell>
          <cell r="P34">
            <v>40.029761904761905</v>
          </cell>
          <cell r="Q34">
            <v>61.65674603174604</v>
          </cell>
          <cell r="R34">
            <v>36.607142857142854</v>
          </cell>
          <cell r="S34">
            <v>35.41666666666667</v>
          </cell>
          <cell r="T34">
            <v>17.708333333333332</v>
          </cell>
        </row>
        <row r="35">
          <cell r="A35" t="str">
            <v>Poland</v>
          </cell>
          <cell r="C35" t="str">
            <v>m</v>
          </cell>
          <cell r="D35" t="str">
            <v>m</v>
          </cell>
          <cell r="E35">
            <v>26.28968253968254</v>
          </cell>
          <cell r="F35" t="str">
            <v>m</v>
          </cell>
          <cell r="G35" t="str">
            <v>m</v>
          </cell>
          <cell r="H35" t="str">
            <v>a</v>
          </cell>
          <cell r="I35" t="str">
            <v>m</v>
          </cell>
          <cell r="J35" t="str">
            <v>m</v>
          </cell>
          <cell r="K35" t="str">
            <v>n</v>
          </cell>
          <cell r="L35" t="str">
            <v>m</v>
          </cell>
          <cell r="M35" t="str">
            <v>m</v>
          </cell>
          <cell r="N35" t="str">
            <v>n</v>
          </cell>
          <cell r="O35" t="str">
            <v>m</v>
          </cell>
          <cell r="P35" t="str">
            <v>m</v>
          </cell>
          <cell r="Q35">
            <v>28.571428571428573</v>
          </cell>
          <cell r="R35" t="str">
            <v>m</v>
          </cell>
          <cell r="S35" t="str">
            <v>m</v>
          </cell>
          <cell r="T35">
            <v>45.13888888888889</v>
          </cell>
        </row>
        <row r="36">
          <cell r="A36" t="str">
            <v>Portugal</v>
          </cell>
          <cell r="C36">
            <v>50.44642857142857</v>
          </cell>
          <cell r="D36">
            <v>56.944444444444436</v>
          </cell>
          <cell r="E36">
            <v>73.61111111111111</v>
          </cell>
          <cell r="F36" t="str">
            <v>a</v>
          </cell>
          <cell r="G36" t="str">
            <v>a</v>
          </cell>
          <cell r="H36" t="str">
            <v>a</v>
          </cell>
          <cell r="I36">
            <v>8.18452380952381</v>
          </cell>
          <cell r="J36" t="str">
            <v>n</v>
          </cell>
          <cell r="K36" t="str">
            <v>n</v>
          </cell>
          <cell r="L36" t="str">
            <v>a</v>
          </cell>
          <cell r="M36" t="str">
            <v>a</v>
          </cell>
          <cell r="N36" t="str">
            <v>a</v>
          </cell>
          <cell r="O36" t="str">
            <v>n</v>
          </cell>
          <cell r="P36" t="str">
            <v>n</v>
          </cell>
          <cell r="Q36" t="str">
            <v>n</v>
          </cell>
          <cell r="R36">
            <v>41.36904761904762</v>
          </cell>
          <cell r="S36">
            <v>43.05555555555555</v>
          </cell>
          <cell r="T36">
            <v>26.388888888888893</v>
          </cell>
        </row>
        <row r="37">
          <cell r="A37" t="str">
            <v>Scotland</v>
          </cell>
          <cell r="C37" t="str">
            <v>m</v>
          </cell>
          <cell r="D37">
            <v>16.96428571428571</v>
          </cell>
          <cell r="E37">
            <v>14.880952380952383</v>
          </cell>
          <cell r="F37" t="str">
            <v>m</v>
          </cell>
          <cell r="G37" t="str">
            <v>a</v>
          </cell>
          <cell r="H37" t="str">
            <v>a</v>
          </cell>
          <cell r="I37" t="str">
            <v>m</v>
          </cell>
          <cell r="J37" t="str">
            <v>a</v>
          </cell>
          <cell r="K37" t="str">
            <v>a</v>
          </cell>
          <cell r="L37" t="str">
            <v>m</v>
          </cell>
          <cell r="M37" t="str">
            <v>a</v>
          </cell>
          <cell r="N37" t="str">
            <v>a</v>
          </cell>
          <cell r="O37" t="str">
            <v>m</v>
          </cell>
          <cell r="P37">
            <v>53.075396825396815</v>
          </cell>
          <cell r="Q37">
            <v>37.25198412698413</v>
          </cell>
          <cell r="R37" t="str">
            <v>m</v>
          </cell>
          <cell r="S37">
            <v>29.96031746031746</v>
          </cell>
          <cell r="T37">
            <v>47.867063492063494</v>
          </cell>
        </row>
        <row r="38">
          <cell r="A38" t="str">
            <v>Slovak Republic</v>
          </cell>
          <cell r="C38">
            <v>33.333333333333336</v>
          </cell>
          <cell r="D38" t="str">
            <v>m</v>
          </cell>
          <cell r="E38">
            <v>39.583333333333336</v>
          </cell>
          <cell r="F38" t="str">
            <v>a</v>
          </cell>
          <cell r="G38" t="str">
            <v>m</v>
          </cell>
          <cell r="H38" t="str">
            <v>a</v>
          </cell>
          <cell r="I38">
            <v>1.7857142857142858</v>
          </cell>
          <cell r="J38" t="str">
            <v>m</v>
          </cell>
          <cell r="K38" t="str">
            <v>n</v>
          </cell>
          <cell r="L38" t="str">
            <v>a</v>
          </cell>
          <cell r="M38" t="str">
            <v>m</v>
          </cell>
          <cell r="N38" t="str">
            <v>a</v>
          </cell>
          <cell r="O38">
            <v>15.029761904761905</v>
          </cell>
          <cell r="P38" t="str">
            <v>m</v>
          </cell>
          <cell r="Q38">
            <v>1.0416666666666667</v>
          </cell>
          <cell r="R38">
            <v>49.85119047619048</v>
          </cell>
          <cell r="S38" t="str">
            <v>m</v>
          </cell>
          <cell r="T38">
            <v>59.375</v>
          </cell>
        </row>
        <row r="39">
          <cell r="A39" t="str">
            <v>Slovenia</v>
          </cell>
          <cell r="C39" t="str">
            <v>m</v>
          </cell>
          <cell r="D39">
            <v>38.19444444444443</v>
          </cell>
          <cell r="E39">
            <v>41.111111111111114</v>
          </cell>
          <cell r="F39" t="str">
            <v>m</v>
          </cell>
          <cell r="G39" t="str">
            <v>a</v>
          </cell>
          <cell r="H39" t="str">
            <v>a</v>
          </cell>
          <cell r="I39" t="str">
            <v>m</v>
          </cell>
          <cell r="J39" t="str">
            <v>n</v>
          </cell>
          <cell r="K39" t="str">
            <v>n</v>
          </cell>
          <cell r="L39" t="str">
            <v>m</v>
          </cell>
          <cell r="M39" t="str">
            <v>n</v>
          </cell>
          <cell r="N39" t="str">
            <v>n</v>
          </cell>
          <cell r="O39" t="str">
            <v>m</v>
          </cell>
          <cell r="P39">
            <v>4.166666666666666</v>
          </cell>
          <cell r="Q39">
            <v>15.416666666666668</v>
          </cell>
          <cell r="R39" t="str">
            <v>m</v>
          </cell>
          <cell r="S39">
            <v>57.63888888888888</v>
          </cell>
          <cell r="T39">
            <v>43.47222222222222</v>
          </cell>
        </row>
        <row r="40">
          <cell r="A40" t="str">
            <v>Spain</v>
          </cell>
          <cell r="C40" t="str">
            <v>n</v>
          </cell>
          <cell r="D40">
            <v>8.75</v>
          </cell>
          <cell r="E40">
            <v>16.25</v>
          </cell>
          <cell r="F40">
            <v>57.29166666666666</v>
          </cell>
          <cell r="G40">
            <v>41.944444444444436</v>
          </cell>
          <cell r="H40">
            <v>38.81944444444444</v>
          </cell>
          <cell r="I40">
            <v>14.583333333333334</v>
          </cell>
          <cell r="J40">
            <v>10.416666666666666</v>
          </cell>
          <cell r="K40">
            <v>16.11111111111111</v>
          </cell>
          <cell r="L40" t="str">
            <v>a</v>
          </cell>
          <cell r="M40" t="str">
            <v>a</v>
          </cell>
          <cell r="N40" t="str">
            <v>a</v>
          </cell>
          <cell r="O40" t="str">
            <v>n</v>
          </cell>
          <cell r="P40">
            <v>3.125</v>
          </cell>
          <cell r="Q40" t="str">
            <v>n</v>
          </cell>
          <cell r="R40">
            <v>28.125</v>
          </cell>
          <cell r="S40">
            <v>35.763888888888886</v>
          </cell>
          <cell r="T40">
            <v>28.819444444444443</v>
          </cell>
        </row>
        <row r="41">
          <cell r="A41" t="str">
            <v>Sweden</v>
          </cell>
          <cell r="C41">
            <v>17.5</v>
          </cell>
          <cell r="D41">
            <v>17.5</v>
          </cell>
          <cell r="E41">
            <v>17.5</v>
          </cell>
          <cell r="F41" t="str">
            <v>a</v>
          </cell>
          <cell r="G41" t="str">
            <v>a</v>
          </cell>
          <cell r="H41" t="str">
            <v>a</v>
          </cell>
          <cell r="I41" t="str">
            <v>a</v>
          </cell>
          <cell r="J41" t="str">
            <v>a</v>
          </cell>
          <cell r="K41" t="str">
            <v>a</v>
          </cell>
          <cell r="L41" t="str">
            <v>a</v>
          </cell>
          <cell r="M41" t="str">
            <v>a</v>
          </cell>
          <cell r="N41" t="str">
            <v>a</v>
          </cell>
          <cell r="O41">
            <v>35.625</v>
          </cell>
          <cell r="P41">
            <v>35.27777777777777</v>
          </cell>
          <cell r="Q41">
            <v>35.27777777777778</v>
          </cell>
          <cell r="R41">
            <v>46.875</v>
          </cell>
          <cell r="S41">
            <v>47.22222222222222</v>
          </cell>
          <cell r="T41">
            <v>47.22222222222222</v>
          </cell>
        </row>
        <row r="42">
          <cell r="A42" t="str">
            <v>Switzerland</v>
          </cell>
          <cell r="C42" t="str">
            <v>m</v>
          </cell>
          <cell r="D42" t="str">
            <v>m</v>
          </cell>
          <cell r="E42" t="str">
            <v>n</v>
          </cell>
          <cell r="F42" t="str">
            <v>m</v>
          </cell>
          <cell r="G42" t="str">
            <v>m</v>
          </cell>
          <cell r="H42">
            <v>66.66666666666666</v>
          </cell>
          <cell r="I42" t="str">
            <v>m</v>
          </cell>
          <cell r="J42" t="str">
            <v>m</v>
          </cell>
          <cell r="K42" t="str">
            <v>a</v>
          </cell>
          <cell r="L42" t="str">
            <v>m</v>
          </cell>
          <cell r="M42" t="str">
            <v>m</v>
          </cell>
          <cell r="N42" t="str">
            <v>a</v>
          </cell>
          <cell r="O42" t="str">
            <v>m</v>
          </cell>
          <cell r="P42" t="str">
            <v>m</v>
          </cell>
          <cell r="Q42">
            <v>6.944444444444445</v>
          </cell>
          <cell r="R42" t="str">
            <v>m</v>
          </cell>
          <cell r="S42" t="str">
            <v>m</v>
          </cell>
          <cell r="T42">
            <v>26.38888888888889</v>
          </cell>
        </row>
        <row r="43">
          <cell r="A43" t="str">
            <v>Turkey</v>
          </cell>
          <cell r="C43">
            <v>48.61111111111112</v>
          </cell>
          <cell r="D43" t="str">
            <v>m</v>
          </cell>
          <cell r="E43">
            <v>62.91666666666667</v>
          </cell>
          <cell r="F43" t="str">
            <v>a</v>
          </cell>
          <cell r="G43" t="str">
            <v>m</v>
          </cell>
          <cell r="H43" t="str">
            <v>a</v>
          </cell>
          <cell r="I43">
            <v>27.43055555555556</v>
          </cell>
          <cell r="J43" t="str">
            <v>m</v>
          </cell>
          <cell r="K43">
            <v>18.194444444444443</v>
          </cell>
          <cell r="L43" t="str">
            <v>a</v>
          </cell>
          <cell r="M43" t="str">
            <v>m</v>
          </cell>
          <cell r="N43" t="str">
            <v>a</v>
          </cell>
          <cell r="O43" t="str">
            <v>a</v>
          </cell>
          <cell r="P43" t="str">
            <v>m</v>
          </cell>
          <cell r="Q43" t="str">
            <v>a</v>
          </cell>
          <cell r="R43">
            <v>23.958333333333336</v>
          </cell>
          <cell r="S43" t="str">
            <v>m</v>
          </cell>
          <cell r="T43">
            <v>18.88888888888889</v>
          </cell>
        </row>
        <row r="44">
          <cell r="A44" t="str">
            <v>United States</v>
          </cell>
          <cell r="C44" t="str">
            <v>m</v>
          </cell>
          <cell r="D44" t="str">
            <v>m</v>
          </cell>
          <cell r="E44" t="str">
            <v>n</v>
          </cell>
          <cell r="F44" t="str">
            <v>m</v>
          </cell>
          <cell r="G44" t="str">
            <v>m</v>
          </cell>
          <cell r="H44">
            <v>25</v>
          </cell>
          <cell r="I44" t="str">
            <v>m</v>
          </cell>
          <cell r="J44" t="str">
            <v>m</v>
          </cell>
          <cell r="K44" t="str">
            <v>a</v>
          </cell>
          <cell r="L44" t="str">
            <v>m</v>
          </cell>
          <cell r="M44" t="str">
            <v>m</v>
          </cell>
          <cell r="N44" t="str">
            <v>a</v>
          </cell>
          <cell r="O44" t="str">
            <v>m</v>
          </cell>
          <cell r="P44" t="str">
            <v>m</v>
          </cell>
          <cell r="Q44">
            <v>50.69444444444444</v>
          </cell>
          <cell r="R44" t="str">
            <v>m</v>
          </cell>
          <cell r="S44" t="str">
            <v>m</v>
          </cell>
          <cell r="T44">
            <v>24.305555555555557</v>
          </cell>
        </row>
        <row r="46">
          <cell r="A46" t="str">
            <v>OECD average</v>
          </cell>
          <cell r="B46">
            <v>2</v>
          </cell>
          <cell r="C46">
            <v>21.393849206349202</v>
          </cell>
          <cell r="D46">
            <v>19.067497895622896</v>
          </cell>
          <cell r="E46">
            <v>23.335813492063494</v>
          </cell>
          <cell r="F46">
            <v>10.462662337662337</v>
          </cell>
          <cell r="G46">
            <v>9.457022392290249</v>
          </cell>
          <cell r="H46">
            <v>11.961659663865547</v>
          </cell>
          <cell r="I46">
            <v>6.976010101010101</v>
          </cell>
          <cell r="J46">
            <v>4.552331349206349</v>
          </cell>
          <cell r="K46">
            <v>3.7038982259570497</v>
          </cell>
          <cell r="L46">
            <v>1.5760281385281387</v>
          </cell>
          <cell r="M46">
            <v>1.1574074074074072</v>
          </cell>
          <cell r="N46">
            <v>1.1933940242763774</v>
          </cell>
          <cell r="O46">
            <v>15.46401515151515</v>
          </cell>
          <cell r="P46">
            <v>16.984245086923657</v>
          </cell>
          <cell r="Q46">
            <v>19.321020074696545</v>
          </cell>
          <cell r="R46">
            <v>44.127435064935064</v>
          </cell>
          <cell r="S46">
            <v>48.781495868549435</v>
          </cell>
          <cell r="T46">
            <v>40.48421451914099</v>
          </cell>
        </row>
        <row r="47">
          <cell r="A47" t="str">
            <v>OECD average for countries with data available for all reference years</v>
          </cell>
          <cell r="C47">
            <v>19.165100250626562</v>
          </cell>
          <cell r="D47">
            <v>19.75516442621706</v>
          </cell>
          <cell r="E47">
            <v>23.185829156223893</v>
          </cell>
          <cell r="F47">
            <v>12.114661654135338</v>
          </cell>
          <cell r="G47">
            <v>10.43673171022795</v>
          </cell>
          <cell r="H47">
            <v>9.842314118629908</v>
          </cell>
          <cell r="I47">
            <v>6.539786967418546</v>
          </cell>
          <cell r="J47">
            <v>5.750313283208019</v>
          </cell>
          <cell r="K47">
            <v>4.884607351712615</v>
          </cell>
          <cell r="L47">
            <v>1.8248746867167922</v>
          </cell>
          <cell r="M47">
            <v>1.4619883040935668</v>
          </cell>
          <cell r="N47">
            <v>2.135547201336675</v>
          </cell>
          <cell r="O47">
            <v>17.114661654135336</v>
          </cell>
          <cell r="P47">
            <v>16.838077336197635</v>
          </cell>
          <cell r="Q47">
            <v>19.11810776942356</v>
          </cell>
          <cell r="R47">
            <v>43.240914786967416</v>
          </cell>
          <cell r="S47">
            <v>45.757724940055766</v>
          </cell>
          <cell r="T47">
            <v>40.833594402673356</v>
          </cell>
        </row>
        <row r="48">
          <cell r="A48" t="str">
            <v>EU21 average for countries with data available for all reference years</v>
          </cell>
          <cell r="C48">
            <v>19.619963369963372</v>
          </cell>
          <cell r="D48">
            <v>21.43162393162393</v>
          </cell>
          <cell r="E48">
            <v>25.510149572649574</v>
          </cell>
          <cell r="F48">
            <v>8.408882783882783</v>
          </cell>
          <cell r="G48">
            <v>7.2675736961451225</v>
          </cell>
          <cell r="H48">
            <v>7.060439560439561</v>
          </cell>
          <cell r="I48">
            <v>5.151098901098901</v>
          </cell>
          <cell r="J48">
            <v>3.8369963369963362</v>
          </cell>
          <cell r="K48">
            <v>3.549297924297924</v>
          </cell>
          <cell r="L48">
            <v>2.6671245421245424</v>
          </cell>
          <cell r="M48">
            <v>2.1367521367521363</v>
          </cell>
          <cell r="N48">
            <v>3.1211843711843716</v>
          </cell>
          <cell r="O48">
            <v>14.750457875457876</v>
          </cell>
          <cell r="P48">
            <v>14.569815105529388</v>
          </cell>
          <cell r="Q48">
            <v>16.03556166056166</v>
          </cell>
          <cell r="R48">
            <v>49.40247252747252</v>
          </cell>
          <cell r="S48">
            <v>50.757238792953075</v>
          </cell>
          <cell r="T48">
            <v>44.723366910866915</v>
          </cell>
        </row>
        <row r="50">
          <cell r="A50" t="str">
            <v>Other G20</v>
          </cell>
        </row>
        <row r="51">
          <cell r="A51" t="str">
            <v>Argentina</v>
          </cell>
          <cell r="C51" t="str">
            <v>m</v>
          </cell>
          <cell r="D51" t="str">
            <v>m</v>
          </cell>
          <cell r="E51" t="str">
            <v>m</v>
          </cell>
          <cell r="F51" t="str">
            <v>m</v>
          </cell>
          <cell r="G51" t="str">
            <v>m</v>
          </cell>
          <cell r="H51" t="str">
            <v>m</v>
          </cell>
          <cell r="I51" t="str">
            <v>m</v>
          </cell>
          <cell r="J51" t="str">
            <v>m</v>
          </cell>
          <cell r="K51" t="str">
            <v>m</v>
          </cell>
          <cell r="L51" t="str">
            <v>m</v>
          </cell>
          <cell r="M51" t="str">
            <v>m</v>
          </cell>
          <cell r="N51" t="str">
            <v>m</v>
          </cell>
          <cell r="O51" t="str">
            <v>m</v>
          </cell>
          <cell r="P51" t="str">
            <v>m</v>
          </cell>
          <cell r="Q51" t="str">
            <v>m</v>
          </cell>
          <cell r="R51" t="str">
            <v>m</v>
          </cell>
          <cell r="S51" t="str">
            <v>m</v>
          </cell>
          <cell r="T51" t="str">
            <v>m</v>
          </cell>
        </row>
        <row r="52">
          <cell r="A52" t="str">
            <v>Brazil</v>
          </cell>
          <cell r="C52" t="str">
            <v>m</v>
          </cell>
          <cell r="D52" t="str">
            <v>m</v>
          </cell>
          <cell r="E52" t="str">
            <v>m</v>
          </cell>
          <cell r="F52" t="str">
            <v>m</v>
          </cell>
          <cell r="G52" t="str">
            <v>m</v>
          </cell>
          <cell r="H52" t="str">
            <v>m</v>
          </cell>
          <cell r="I52" t="str">
            <v>m</v>
          </cell>
          <cell r="J52" t="str">
            <v>m</v>
          </cell>
          <cell r="K52" t="str">
            <v>m</v>
          </cell>
          <cell r="L52" t="str">
            <v>m</v>
          </cell>
          <cell r="M52" t="str">
            <v>m</v>
          </cell>
          <cell r="N52" t="str">
            <v>m</v>
          </cell>
          <cell r="O52" t="str">
            <v>m</v>
          </cell>
          <cell r="P52" t="str">
            <v>m</v>
          </cell>
          <cell r="Q52" t="str">
            <v>m</v>
          </cell>
          <cell r="R52" t="str">
            <v>m</v>
          </cell>
          <cell r="S52" t="str">
            <v>m</v>
          </cell>
          <cell r="T52" t="str">
            <v>m</v>
          </cell>
        </row>
        <row r="53">
          <cell r="A53" t="str">
            <v>China</v>
          </cell>
          <cell r="C53" t="str">
            <v>m</v>
          </cell>
          <cell r="D53" t="str">
            <v>m</v>
          </cell>
          <cell r="E53" t="str">
            <v>m</v>
          </cell>
          <cell r="F53" t="str">
            <v>m</v>
          </cell>
          <cell r="G53" t="str">
            <v>m</v>
          </cell>
          <cell r="H53" t="str">
            <v>m</v>
          </cell>
          <cell r="I53" t="str">
            <v>m</v>
          </cell>
          <cell r="J53" t="str">
            <v>m</v>
          </cell>
          <cell r="K53" t="str">
            <v>m</v>
          </cell>
          <cell r="L53" t="str">
            <v>m</v>
          </cell>
          <cell r="M53" t="str">
            <v>m</v>
          </cell>
          <cell r="N53" t="str">
            <v>m</v>
          </cell>
          <cell r="O53" t="str">
            <v>m</v>
          </cell>
          <cell r="P53" t="str">
            <v>m</v>
          </cell>
          <cell r="Q53" t="str">
            <v>m</v>
          </cell>
          <cell r="R53" t="str">
            <v>m</v>
          </cell>
          <cell r="S53" t="str">
            <v>m</v>
          </cell>
          <cell r="T53" t="str">
            <v>m</v>
          </cell>
        </row>
        <row r="54">
          <cell r="A54" t="str">
            <v>India</v>
          </cell>
          <cell r="C54" t="str">
            <v>m</v>
          </cell>
          <cell r="D54" t="str">
            <v>m</v>
          </cell>
          <cell r="E54" t="str">
            <v>m</v>
          </cell>
          <cell r="F54" t="str">
            <v>m</v>
          </cell>
          <cell r="G54" t="str">
            <v>m</v>
          </cell>
          <cell r="H54" t="str">
            <v>m</v>
          </cell>
          <cell r="I54" t="str">
            <v>m</v>
          </cell>
          <cell r="J54" t="str">
            <v>m</v>
          </cell>
          <cell r="K54" t="str">
            <v>m</v>
          </cell>
          <cell r="L54" t="str">
            <v>m</v>
          </cell>
          <cell r="M54" t="str">
            <v>m</v>
          </cell>
          <cell r="N54" t="str">
            <v>m</v>
          </cell>
          <cell r="O54" t="str">
            <v>m</v>
          </cell>
          <cell r="P54" t="str">
            <v>m</v>
          </cell>
          <cell r="Q54" t="str">
            <v>m</v>
          </cell>
          <cell r="R54" t="str">
            <v>m</v>
          </cell>
          <cell r="S54" t="str">
            <v>m</v>
          </cell>
          <cell r="T54" t="str">
            <v>m</v>
          </cell>
        </row>
        <row r="55">
          <cell r="A55" t="str">
            <v>Indonesia</v>
          </cell>
          <cell r="C55" t="str">
            <v>m</v>
          </cell>
          <cell r="D55" t="str">
            <v>m</v>
          </cell>
          <cell r="E55">
            <v>9.821428571428571</v>
          </cell>
          <cell r="F55" t="str">
            <v>m</v>
          </cell>
          <cell r="G55" t="str">
            <v>m</v>
          </cell>
          <cell r="H55" t="str">
            <v>a</v>
          </cell>
          <cell r="I55" t="str">
            <v>m</v>
          </cell>
          <cell r="J55" t="str">
            <v>m</v>
          </cell>
          <cell r="K55" t="str">
            <v>n</v>
          </cell>
          <cell r="L55" t="str">
            <v>m</v>
          </cell>
          <cell r="M55" t="str">
            <v>m</v>
          </cell>
          <cell r="N55">
            <v>34.82142857142857</v>
          </cell>
          <cell r="O55" t="str">
            <v>m</v>
          </cell>
          <cell r="P55" t="str">
            <v>m</v>
          </cell>
          <cell r="Q55" t="str">
            <v>a</v>
          </cell>
          <cell r="R55" t="str">
            <v>m</v>
          </cell>
          <cell r="S55" t="str">
            <v>m</v>
          </cell>
          <cell r="T55">
            <v>55.35714285714286</v>
          </cell>
        </row>
        <row r="56">
          <cell r="A56" t="str">
            <v>Russian Federation</v>
          </cell>
          <cell r="C56" t="str">
            <v>m</v>
          </cell>
          <cell r="D56" t="str">
            <v>m</v>
          </cell>
          <cell r="E56" t="str">
            <v>m</v>
          </cell>
          <cell r="F56" t="str">
            <v>m</v>
          </cell>
          <cell r="G56" t="str">
            <v>m</v>
          </cell>
          <cell r="H56" t="str">
            <v>m</v>
          </cell>
          <cell r="I56" t="str">
            <v>m</v>
          </cell>
          <cell r="J56" t="str">
            <v>m</v>
          </cell>
          <cell r="K56" t="str">
            <v>m</v>
          </cell>
          <cell r="L56" t="str">
            <v>m</v>
          </cell>
          <cell r="M56" t="str">
            <v>m</v>
          </cell>
          <cell r="N56" t="str">
            <v>m</v>
          </cell>
          <cell r="O56" t="str">
            <v>m</v>
          </cell>
          <cell r="P56" t="str">
            <v>m</v>
          </cell>
          <cell r="Q56" t="str">
            <v>m</v>
          </cell>
          <cell r="R56" t="str">
            <v>m</v>
          </cell>
          <cell r="S56" t="str">
            <v>m</v>
          </cell>
          <cell r="T56" t="str">
            <v>m</v>
          </cell>
        </row>
        <row r="57">
          <cell r="A57" t="str">
            <v>Saudi Arabia</v>
          </cell>
          <cell r="C57" t="str">
            <v>m</v>
          </cell>
          <cell r="D57" t="str">
            <v>m</v>
          </cell>
          <cell r="E57" t="str">
            <v>m</v>
          </cell>
          <cell r="F57" t="str">
            <v>m</v>
          </cell>
          <cell r="G57" t="str">
            <v>m</v>
          </cell>
          <cell r="H57" t="str">
            <v>m</v>
          </cell>
          <cell r="I57" t="str">
            <v>m</v>
          </cell>
          <cell r="J57" t="str">
            <v>m</v>
          </cell>
          <cell r="K57" t="str">
            <v>m</v>
          </cell>
          <cell r="L57" t="str">
            <v>m</v>
          </cell>
          <cell r="M57" t="str">
            <v>m</v>
          </cell>
          <cell r="N57" t="str">
            <v>m</v>
          </cell>
          <cell r="O57" t="str">
            <v>m</v>
          </cell>
          <cell r="P57" t="str">
            <v>m</v>
          </cell>
          <cell r="Q57" t="str">
            <v>m</v>
          </cell>
          <cell r="R57" t="str">
            <v>m</v>
          </cell>
          <cell r="S57" t="str">
            <v>m</v>
          </cell>
          <cell r="T57" t="str">
            <v>m</v>
          </cell>
        </row>
        <row r="58">
          <cell r="A58" t="str">
            <v>South Africa</v>
          </cell>
          <cell r="C58" t="str">
            <v>m</v>
          </cell>
          <cell r="D58" t="str">
            <v>m</v>
          </cell>
          <cell r="E58" t="str">
            <v>m</v>
          </cell>
          <cell r="F58" t="str">
            <v>m</v>
          </cell>
          <cell r="G58" t="str">
            <v>m</v>
          </cell>
          <cell r="H58" t="str">
            <v>m</v>
          </cell>
          <cell r="I58" t="str">
            <v>m</v>
          </cell>
          <cell r="J58" t="str">
            <v>m</v>
          </cell>
          <cell r="K58" t="str">
            <v>m</v>
          </cell>
          <cell r="L58" t="str">
            <v>m</v>
          </cell>
          <cell r="M58" t="str">
            <v>m</v>
          </cell>
          <cell r="N58" t="str">
            <v>m</v>
          </cell>
          <cell r="O58" t="str">
            <v>m</v>
          </cell>
          <cell r="P58" t="str">
            <v>m</v>
          </cell>
          <cell r="Q58" t="str">
            <v>m</v>
          </cell>
          <cell r="R58" t="str">
            <v>m</v>
          </cell>
          <cell r="S58" t="str">
            <v>m</v>
          </cell>
          <cell r="T58" t="str">
            <v>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ag-2012-en"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U45"/>
  <sheetViews>
    <sheetView tabSelected="1" zoomScalePageLayoutView="0" workbookViewId="0" topLeftCell="A1">
      <selection activeCell="A1" sqref="A1"/>
    </sheetView>
  </sheetViews>
  <sheetFormatPr defaultColWidth="9.140625" defaultRowHeight="15"/>
  <cols>
    <col min="1" max="1" width="11.28125" style="0" customWidth="1"/>
  </cols>
  <sheetData>
    <row r="1" ht="12.75">
      <c r="A1" s="61" t="s">
        <v>49</v>
      </c>
    </row>
    <row r="2" spans="1:2" ht="12.75">
      <c r="A2" s="62" t="s">
        <v>50</v>
      </c>
      <c r="B2" t="s">
        <v>51</v>
      </c>
    </row>
    <row r="3" ht="12.75">
      <c r="A3" s="62" t="s">
        <v>52</v>
      </c>
    </row>
    <row r="4" ht="12.75">
      <c r="A4" s="62" t="s">
        <v>53</v>
      </c>
    </row>
    <row r="5" ht="12.75"/>
    <row r="6" spans="1:21" s="57" customFormat="1" ht="30" customHeight="1">
      <c r="A6" s="60"/>
      <c r="B6" s="58"/>
      <c r="C6" s="58"/>
      <c r="D6" s="58"/>
      <c r="E6" s="58"/>
      <c r="F6" s="58"/>
      <c r="G6" s="58"/>
      <c r="H6" s="58"/>
      <c r="I6" s="58"/>
      <c r="J6" s="59"/>
      <c r="K6" s="59"/>
      <c r="L6" s="59"/>
      <c r="M6" s="58"/>
      <c r="N6" s="58"/>
      <c r="O6" s="58"/>
      <c r="P6" s="58"/>
      <c r="Q6" s="58"/>
      <c r="R6" s="58"/>
      <c r="S6" s="58"/>
      <c r="T6" s="58"/>
      <c r="U6" s="58"/>
    </row>
    <row r="7" spans="1:21" ht="15">
      <c r="A7" s="52"/>
      <c r="B7" s="52"/>
      <c r="C7" s="52"/>
      <c r="D7" s="52"/>
      <c r="E7" s="52"/>
      <c r="F7" s="52"/>
      <c r="G7" s="52"/>
      <c r="H7" s="52"/>
      <c r="I7" s="52"/>
      <c r="J7" s="52"/>
      <c r="K7" s="52"/>
      <c r="L7" s="52"/>
      <c r="M7" s="52"/>
      <c r="N7" s="52"/>
      <c r="O7" s="52"/>
      <c r="P7" s="52"/>
      <c r="Q7" s="52"/>
      <c r="R7" s="52"/>
      <c r="S7" s="52"/>
      <c r="T7" s="52"/>
      <c r="U7" s="52"/>
    </row>
    <row r="8" spans="1:21" ht="15">
      <c r="A8" s="52"/>
      <c r="B8" s="52"/>
      <c r="C8" s="52"/>
      <c r="D8" s="52"/>
      <c r="E8" s="52"/>
      <c r="F8" s="52"/>
      <c r="G8" s="52"/>
      <c r="H8" s="52"/>
      <c r="I8" s="52"/>
      <c r="J8" s="52"/>
      <c r="K8" s="52"/>
      <c r="L8" s="52"/>
      <c r="M8" s="52"/>
      <c r="N8" s="52"/>
      <c r="O8" s="52"/>
      <c r="P8" s="52"/>
      <c r="Q8" s="52"/>
      <c r="R8" s="52"/>
      <c r="S8" s="52"/>
      <c r="T8" s="52"/>
      <c r="U8" s="52"/>
    </row>
    <row r="9" spans="1:21" ht="15">
      <c r="A9" s="52"/>
      <c r="B9" s="52"/>
      <c r="C9" s="52"/>
      <c r="D9" s="52"/>
      <c r="E9" s="52"/>
      <c r="F9" s="52"/>
      <c r="G9" s="52"/>
      <c r="H9" s="52"/>
      <c r="I9" s="52"/>
      <c r="J9" s="52"/>
      <c r="K9" s="52"/>
      <c r="L9" s="52"/>
      <c r="M9" s="52"/>
      <c r="N9" s="52"/>
      <c r="O9" s="52"/>
      <c r="P9" s="52"/>
      <c r="Q9" s="52"/>
      <c r="R9" s="52"/>
      <c r="S9" s="52"/>
      <c r="T9" s="52"/>
      <c r="U9" s="52"/>
    </row>
    <row r="10" spans="1:21" ht="15">
      <c r="A10" s="52"/>
      <c r="B10" s="52"/>
      <c r="C10" s="52"/>
      <c r="D10" s="52"/>
      <c r="E10" s="52"/>
      <c r="F10" s="52"/>
      <c r="G10" s="52"/>
      <c r="H10" s="52"/>
      <c r="I10" s="52"/>
      <c r="J10" s="52"/>
      <c r="K10" s="52"/>
      <c r="L10" s="52"/>
      <c r="M10" s="52"/>
      <c r="N10" s="52"/>
      <c r="O10" s="52"/>
      <c r="P10" s="52"/>
      <c r="Q10" s="52"/>
      <c r="R10" s="52"/>
      <c r="S10" s="52"/>
      <c r="T10" s="52"/>
      <c r="U10" s="52"/>
    </row>
    <row r="11" spans="1:21" ht="15">
      <c r="A11" s="52"/>
      <c r="B11" s="52"/>
      <c r="C11" s="52"/>
      <c r="D11" s="52"/>
      <c r="E11" s="52"/>
      <c r="F11" s="52"/>
      <c r="G11" s="52"/>
      <c r="H11" s="52"/>
      <c r="I11" s="52"/>
      <c r="J11" s="52"/>
      <c r="K11" s="52"/>
      <c r="L11" s="52"/>
      <c r="M11" s="52"/>
      <c r="N11" s="52"/>
      <c r="O11" s="52"/>
      <c r="P11" s="52"/>
      <c r="Q11" s="52"/>
      <c r="R11" s="52"/>
      <c r="S11" s="52"/>
      <c r="T11" s="52"/>
      <c r="U11" s="52"/>
    </row>
    <row r="12" spans="1:21" ht="15">
      <c r="A12" s="52"/>
      <c r="B12" s="52"/>
      <c r="C12" s="52"/>
      <c r="D12" s="52"/>
      <c r="E12" s="52"/>
      <c r="F12" s="52"/>
      <c r="G12" s="52"/>
      <c r="H12" s="52"/>
      <c r="I12" s="52"/>
      <c r="J12" s="52"/>
      <c r="K12" s="52"/>
      <c r="L12" s="52"/>
      <c r="M12" s="52"/>
      <c r="N12" s="52"/>
      <c r="O12" s="52"/>
      <c r="P12" s="52"/>
      <c r="Q12" s="52"/>
      <c r="R12" s="52"/>
      <c r="S12" s="52"/>
      <c r="T12" s="52"/>
      <c r="U12" s="52"/>
    </row>
    <row r="13" spans="1:21" ht="15">
      <c r="A13" s="52"/>
      <c r="B13" s="52"/>
      <c r="C13" s="52"/>
      <c r="D13" s="52"/>
      <c r="E13" s="52"/>
      <c r="F13" s="52"/>
      <c r="G13" s="52"/>
      <c r="H13" s="52"/>
      <c r="I13" s="52"/>
      <c r="J13" s="52"/>
      <c r="K13" s="52"/>
      <c r="L13" s="52"/>
      <c r="M13" s="52"/>
      <c r="N13" s="52"/>
      <c r="O13" s="52"/>
      <c r="P13" s="52"/>
      <c r="Q13" s="52"/>
      <c r="R13" s="52"/>
      <c r="S13" s="52"/>
      <c r="T13" s="52"/>
      <c r="U13" s="52"/>
    </row>
    <row r="14" spans="1:21" ht="15">
      <c r="A14" s="52"/>
      <c r="B14" s="52"/>
      <c r="C14" s="52"/>
      <c r="D14" s="52"/>
      <c r="E14" s="52"/>
      <c r="F14" s="52"/>
      <c r="G14" s="52"/>
      <c r="H14" s="52"/>
      <c r="I14" s="52"/>
      <c r="J14" s="52"/>
      <c r="K14" s="52"/>
      <c r="L14" s="52"/>
      <c r="M14" s="52"/>
      <c r="N14" s="52"/>
      <c r="O14" s="52"/>
      <c r="P14" s="52"/>
      <c r="Q14" s="52"/>
      <c r="R14" s="52"/>
      <c r="S14" s="52"/>
      <c r="T14" s="52"/>
      <c r="U14" s="52"/>
    </row>
    <row r="15" spans="1:21" ht="15">
      <c r="A15" s="52"/>
      <c r="B15" s="52"/>
      <c r="C15" s="52"/>
      <c r="D15" s="52"/>
      <c r="E15" s="52"/>
      <c r="F15" s="52"/>
      <c r="G15" s="52"/>
      <c r="H15" s="52"/>
      <c r="I15" s="52"/>
      <c r="J15" s="52"/>
      <c r="K15" s="52"/>
      <c r="L15" s="52"/>
      <c r="M15" s="52"/>
      <c r="N15" s="52"/>
      <c r="O15" s="52"/>
      <c r="P15" s="52"/>
      <c r="Q15" s="52"/>
      <c r="R15" s="52"/>
      <c r="S15" s="52"/>
      <c r="T15" s="52"/>
      <c r="U15" s="52"/>
    </row>
    <row r="16" spans="1:21" ht="15">
      <c r="A16" s="52"/>
      <c r="B16" s="52"/>
      <c r="C16" s="52"/>
      <c r="D16" s="52"/>
      <c r="E16" s="52"/>
      <c r="F16" s="52"/>
      <c r="G16" s="52"/>
      <c r="H16" s="52"/>
      <c r="I16" s="52"/>
      <c r="J16" s="52"/>
      <c r="K16" s="52"/>
      <c r="L16" s="52"/>
      <c r="M16" s="52"/>
      <c r="N16" s="52"/>
      <c r="O16" s="52"/>
      <c r="P16" s="52"/>
      <c r="Q16" s="52"/>
      <c r="R16" s="52"/>
      <c r="S16" s="52"/>
      <c r="T16" s="52"/>
      <c r="U16" s="52"/>
    </row>
    <row r="17" spans="1:21" ht="15">
      <c r="A17" s="52"/>
      <c r="B17" s="52"/>
      <c r="C17" s="52"/>
      <c r="D17" s="52"/>
      <c r="E17" s="52"/>
      <c r="F17" s="52"/>
      <c r="G17" s="52"/>
      <c r="H17" s="52"/>
      <c r="I17" s="52"/>
      <c r="J17" s="52"/>
      <c r="K17" s="52"/>
      <c r="L17" s="52"/>
      <c r="M17" s="52"/>
      <c r="N17" s="52"/>
      <c r="O17" s="52"/>
      <c r="P17" s="52"/>
      <c r="Q17" s="52"/>
      <c r="R17" s="52"/>
      <c r="S17" s="52"/>
      <c r="T17" s="52"/>
      <c r="U17" s="52"/>
    </row>
    <row r="18" spans="1:21" ht="15">
      <c r="A18" s="52"/>
      <c r="B18" s="52"/>
      <c r="C18" s="52"/>
      <c r="D18" s="52"/>
      <c r="E18" s="52"/>
      <c r="F18" s="52"/>
      <c r="G18" s="52"/>
      <c r="H18" s="52"/>
      <c r="I18" s="52"/>
      <c r="J18" s="52"/>
      <c r="K18" s="52"/>
      <c r="L18" s="52"/>
      <c r="M18" s="52"/>
      <c r="N18" s="52"/>
      <c r="O18" s="52"/>
      <c r="P18" s="52"/>
      <c r="Q18" s="52"/>
      <c r="R18" s="52"/>
      <c r="S18" s="52"/>
      <c r="T18" s="52"/>
      <c r="U18" s="52"/>
    </row>
    <row r="19" spans="1:21" ht="15">
      <c r="A19" s="52"/>
      <c r="B19" s="52"/>
      <c r="C19" s="52"/>
      <c r="D19" s="52"/>
      <c r="E19" s="52"/>
      <c r="F19" s="52"/>
      <c r="G19" s="52"/>
      <c r="H19" s="52"/>
      <c r="I19" s="52"/>
      <c r="J19" s="52"/>
      <c r="K19" s="52"/>
      <c r="L19" s="52"/>
      <c r="M19" s="52"/>
      <c r="N19" s="52"/>
      <c r="O19" s="52"/>
      <c r="P19" s="52"/>
      <c r="Q19" s="52"/>
      <c r="R19" s="52"/>
      <c r="S19" s="52"/>
      <c r="T19" s="52"/>
      <c r="U19" s="52"/>
    </row>
    <row r="20" spans="1:21" ht="15">
      <c r="A20" s="52"/>
      <c r="B20" s="52"/>
      <c r="C20" s="52"/>
      <c r="D20" s="52"/>
      <c r="E20" s="52"/>
      <c r="F20" s="52"/>
      <c r="G20" s="52"/>
      <c r="H20" s="52"/>
      <c r="I20" s="52"/>
      <c r="J20" s="52"/>
      <c r="K20" s="52"/>
      <c r="L20" s="52"/>
      <c r="M20" s="52"/>
      <c r="N20" s="52"/>
      <c r="O20" s="52"/>
      <c r="P20" s="52"/>
      <c r="Q20" s="52"/>
      <c r="R20" s="52"/>
      <c r="S20" s="52"/>
      <c r="T20" s="52"/>
      <c r="U20" s="52"/>
    </row>
    <row r="21" spans="1:21" ht="15">
      <c r="A21" s="52"/>
      <c r="B21" s="52"/>
      <c r="C21" s="52"/>
      <c r="D21" s="52"/>
      <c r="E21" s="52"/>
      <c r="F21" s="52"/>
      <c r="G21" s="52"/>
      <c r="H21" s="52"/>
      <c r="I21" s="52"/>
      <c r="J21" s="52"/>
      <c r="K21" s="52"/>
      <c r="L21" s="52"/>
      <c r="M21" s="52"/>
      <c r="N21" s="52"/>
      <c r="O21" s="52"/>
      <c r="P21" s="52"/>
      <c r="Q21" s="52"/>
      <c r="R21" s="52"/>
      <c r="S21" s="52"/>
      <c r="T21" s="52"/>
      <c r="U21" s="52"/>
    </row>
    <row r="22" spans="1:21" ht="15">
      <c r="A22" s="52"/>
      <c r="B22" s="52"/>
      <c r="C22" s="52"/>
      <c r="D22" s="52"/>
      <c r="E22" s="52"/>
      <c r="F22" s="52"/>
      <c r="G22" s="52"/>
      <c r="H22" s="52"/>
      <c r="I22" s="52"/>
      <c r="J22" s="52"/>
      <c r="K22" s="52"/>
      <c r="L22" s="52"/>
      <c r="M22" s="52"/>
      <c r="N22" s="52"/>
      <c r="O22" s="52"/>
      <c r="P22" s="52"/>
      <c r="Q22" s="52"/>
      <c r="R22" s="52"/>
      <c r="S22" s="52"/>
      <c r="T22" s="52"/>
      <c r="U22" s="52"/>
    </row>
    <row r="23" spans="1:21" ht="15">
      <c r="A23" s="52"/>
      <c r="B23" s="52"/>
      <c r="C23" s="52"/>
      <c r="D23" s="52"/>
      <c r="E23" s="52"/>
      <c r="F23" s="52"/>
      <c r="G23" s="52"/>
      <c r="H23" s="52"/>
      <c r="I23" s="52"/>
      <c r="J23" s="52"/>
      <c r="K23" s="52"/>
      <c r="L23" s="52"/>
      <c r="M23" s="52"/>
      <c r="N23" s="52"/>
      <c r="O23" s="52"/>
      <c r="P23" s="52"/>
      <c r="Q23" s="52"/>
      <c r="R23" s="52"/>
      <c r="S23" s="52"/>
      <c r="T23" s="52"/>
      <c r="U23" s="52"/>
    </row>
    <row r="24" spans="1:21" ht="15">
      <c r="A24" s="52"/>
      <c r="B24" s="52"/>
      <c r="C24" s="52"/>
      <c r="D24" s="52"/>
      <c r="E24" s="52"/>
      <c r="F24" s="52"/>
      <c r="G24" s="52"/>
      <c r="H24" s="52"/>
      <c r="I24" s="52"/>
      <c r="J24" s="52"/>
      <c r="K24" s="52"/>
      <c r="L24" s="52"/>
      <c r="M24" s="52"/>
      <c r="N24" s="52"/>
      <c r="O24" s="52"/>
      <c r="P24" s="52"/>
      <c r="Q24" s="52"/>
      <c r="R24" s="52"/>
      <c r="S24" s="52"/>
      <c r="T24" s="52"/>
      <c r="U24" s="52"/>
    </row>
    <row r="25" spans="1:21" ht="15">
      <c r="A25" s="52"/>
      <c r="B25" s="52"/>
      <c r="C25" s="52"/>
      <c r="D25" s="52"/>
      <c r="E25" s="52"/>
      <c r="F25" s="52"/>
      <c r="G25" s="52"/>
      <c r="H25" s="52"/>
      <c r="I25" s="52"/>
      <c r="J25" s="52"/>
      <c r="K25" s="52"/>
      <c r="L25" s="52"/>
      <c r="M25" s="52"/>
      <c r="N25" s="52"/>
      <c r="O25" s="52"/>
      <c r="P25" s="52"/>
      <c r="Q25" s="52"/>
      <c r="R25" s="52"/>
      <c r="S25" s="52"/>
      <c r="T25" s="52"/>
      <c r="U25" s="52"/>
    </row>
    <row r="26" spans="1:21" ht="15">
      <c r="A26" s="52"/>
      <c r="B26" s="52"/>
      <c r="C26" s="52"/>
      <c r="D26" s="52"/>
      <c r="E26" s="52"/>
      <c r="F26" s="52"/>
      <c r="G26" s="52"/>
      <c r="H26" s="52"/>
      <c r="I26" s="52"/>
      <c r="J26" s="52"/>
      <c r="K26" s="52"/>
      <c r="L26" s="52"/>
      <c r="M26" s="52"/>
      <c r="N26" s="52"/>
      <c r="O26" s="52"/>
      <c r="P26" s="52"/>
      <c r="Q26" s="52"/>
      <c r="R26" s="52"/>
      <c r="S26" s="52"/>
      <c r="T26" s="52"/>
      <c r="U26" s="52"/>
    </row>
    <row r="27" spans="1:21" ht="15">
      <c r="A27" s="52"/>
      <c r="B27" s="52"/>
      <c r="C27" s="52"/>
      <c r="D27" s="52"/>
      <c r="E27" s="52"/>
      <c r="F27" s="52"/>
      <c r="G27" s="52"/>
      <c r="H27" s="52"/>
      <c r="I27" s="52"/>
      <c r="J27" s="52"/>
      <c r="K27" s="52"/>
      <c r="L27" s="52"/>
      <c r="M27" s="52"/>
      <c r="N27" s="52"/>
      <c r="O27" s="52"/>
      <c r="P27" s="52"/>
      <c r="Q27" s="52"/>
      <c r="R27" s="52"/>
      <c r="S27" s="52"/>
      <c r="T27" s="52"/>
      <c r="U27" s="52"/>
    </row>
    <row r="28" spans="1:21" ht="15">
      <c r="A28" s="52"/>
      <c r="B28" s="52"/>
      <c r="C28" s="52"/>
      <c r="D28" s="52"/>
      <c r="E28" s="52"/>
      <c r="F28" s="52"/>
      <c r="G28" s="52"/>
      <c r="H28" s="52"/>
      <c r="I28" s="52"/>
      <c r="J28" s="52"/>
      <c r="K28" s="52"/>
      <c r="L28" s="52"/>
      <c r="M28" s="52"/>
      <c r="N28" s="52"/>
      <c r="O28" s="52"/>
      <c r="P28" s="52"/>
      <c r="Q28" s="52"/>
      <c r="R28" s="52"/>
      <c r="S28" s="52"/>
      <c r="T28" s="52"/>
      <c r="U28" s="52"/>
    </row>
    <row r="29" spans="1:21" ht="15">
      <c r="A29" s="52"/>
      <c r="B29" s="52"/>
      <c r="C29" s="52"/>
      <c r="D29" s="52"/>
      <c r="E29" s="52"/>
      <c r="F29" s="52"/>
      <c r="G29" s="52"/>
      <c r="H29" s="52"/>
      <c r="I29" s="52"/>
      <c r="J29" s="52"/>
      <c r="K29" s="52"/>
      <c r="L29" s="52"/>
      <c r="M29" s="52"/>
      <c r="N29" s="52"/>
      <c r="O29" s="52"/>
      <c r="P29" s="52"/>
      <c r="Q29" s="52"/>
      <c r="R29" s="52"/>
      <c r="S29" s="52"/>
      <c r="T29" s="52"/>
      <c r="U29" s="52"/>
    </row>
    <row r="30" spans="1:21" ht="15">
      <c r="A30" s="52"/>
      <c r="B30" s="52"/>
      <c r="C30" s="52"/>
      <c r="D30" s="52"/>
      <c r="E30" s="52"/>
      <c r="F30" s="52"/>
      <c r="G30" s="52"/>
      <c r="H30" s="52"/>
      <c r="I30" s="52"/>
      <c r="J30" s="52"/>
      <c r="K30" s="52"/>
      <c r="L30" s="52"/>
      <c r="M30" s="52"/>
      <c r="N30" s="52"/>
      <c r="O30" s="52"/>
      <c r="P30" s="52"/>
      <c r="Q30" s="52"/>
      <c r="R30" s="52"/>
      <c r="S30" s="52"/>
      <c r="T30" s="52"/>
      <c r="U30" s="52"/>
    </row>
    <row r="31" spans="1:21" ht="15">
      <c r="A31" s="52"/>
      <c r="B31" s="52"/>
      <c r="C31" s="52"/>
      <c r="D31" s="52"/>
      <c r="E31" s="52"/>
      <c r="F31" s="52"/>
      <c r="G31" s="52"/>
      <c r="H31" s="52"/>
      <c r="I31" s="52"/>
      <c r="J31" s="52"/>
      <c r="K31" s="52"/>
      <c r="L31" s="52"/>
      <c r="M31" s="52"/>
      <c r="N31" s="52"/>
      <c r="O31" s="52"/>
      <c r="P31" s="52"/>
      <c r="Q31" s="52"/>
      <c r="R31" s="52"/>
      <c r="S31" s="52"/>
      <c r="T31" s="52"/>
      <c r="U31" s="52"/>
    </row>
    <row r="32" spans="1:21" ht="15">
      <c r="A32" s="52"/>
      <c r="B32" s="52"/>
      <c r="C32" s="52"/>
      <c r="D32" s="52"/>
      <c r="E32" s="52"/>
      <c r="F32" s="52"/>
      <c r="G32" s="52"/>
      <c r="H32" s="52"/>
      <c r="I32" s="52"/>
      <c r="J32" s="52"/>
      <c r="K32" s="52"/>
      <c r="L32" s="52"/>
      <c r="M32" s="52"/>
      <c r="N32" s="52"/>
      <c r="O32" s="52"/>
      <c r="P32" s="52"/>
      <c r="Q32" s="52"/>
      <c r="R32" s="52"/>
      <c r="S32" s="52"/>
      <c r="T32" s="52"/>
      <c r="U32" s="52"/>
    </row>
    <row r="33" spans="1:21" ht="15">
      <c r="A33" s="52"/>
      <c r="B33" s="52"/>
      <c r="C33" s="52"/>
      <c r="D33" s="52"/>
      <c r="E33" s="52"/>
      <c r="F33" s="52"/>
      <c r="G33" s="52"/>
      <c r="H33" s="52"/>
      <c r="I33" s="52"/>
      <c r="J33" s="52"/>
      <c r="K33" s="52"/>
      <c r="L33" s="52"/>
      <c r="M33" s="52"/>
      <c r="N33" s="52"/>
      <c r="O33" s="52"/>
      <c r="P33" s="52"/>
      <c r="Q33" s="52"/>
      <c r="R33" s="52"/>
      <c r="S33" s="52"/>
      <c r="T33" s="52"/>
      <c r="U33" s="52"/>
    </row>
    <row r="34" spans="1:21" ht="15">
      <c r="A34" s="56"/>
      <c r="B34" s="56"/>
      <c r="C34" s="56"/>
      <c r="D34" s="56"/>
      <c r="E34" s="56"/>
      <c r="F34" s="56"/>
      <c r="G34" s="56"/>
      <c r="H34" s="56"/>
      <c r="I34" s="56"/>
      <c r="J34" s="56"/>
      <c r="K34" s="56"/>
      <c r="L34" s="56"/>
      <c r="M34" s="56"/>
      <c r="N34" s="52"/>
      <c r="O34" s="52"/>
      <c r="P34" s="52"/>
      <c r="Q34" s="52"/>
      <c r="R34" s="52"/>
      <c r="S34" s="52"/>
      <c r="T34" s="52"/>
      <c r="U34" s="52"/>
    </row>
    <row r="35" spans="1:21" ht="15">
      <c r="A35" s="52"/>
      <c r="B35" s="52"/>
      <c r="C35" s="52"/>
      <c r="D35" s="52"/>
      <c r="E35" s="52"/>
      <c r="F35" s="52"/>
      <c r="G35" s="52"/>
      <c r="H35" s="52"/>
      <c r="I35" s="52"/>
      <c r="J35" s="52"/>
      <c r="K35" s="52"/>
      <c r="L35" s="52"/>
      <c r="M35" s="52"/>
      <c r="N35" s="52"/>
      <c r="O35" s="52"/>
      <c r="P35" s="52"/>
      <c r="Q35" s="52"/>
      <c r="R35" s="52"/>
      <c r="S35" s="52"/>
      <c r="T35" s="52"/>
      <c r="U35" s="52"/>
    </row>
    <row r="36" spans="1:21" ht="30.75" customHeight="1">
      <c r="A36" s="53"/>
      <c r="B36" s="53"/>
      <c r="C36" s="53"/>
      <c r="D36" s="53"/>
      <c r="E36" s="53"/>
      <c r="F36" s="53"/>
      <c r="G36" s="53"/>
      <c r="H36" s="53"/>
      <c r="I36" s="53"/>
      <c r="J36" s="53"/>
      <c r="K36" s="53"/>
      <c r="L36" s="53"/>
      <c r="M36" s="53"/>
      <c r="N36" s="52"/>
      <c r="O36" s="52"/>
      <c r="P36" s="52"/>
      <c r="Q36" s="52"/>
      <c r="R36" s="52"/>
      <c r="S36" s="52"/>
      <c r="T36" s="52"/>
      <c r="U36" s="52"/>
    </row>
    <row r="37" spans="1:21" ht="15">
      <c r="A37" s="52"/>
      <c r="B37" s="52"/>
      <c r="C37" s="52"/>
      <c r="D37" s="52"/>
      <c r="E37" s="52"/>
      <c r="F37" s="52"/>
      <c r="G37" s="52"/>
      <c r="H37" s="52"/>
      <c r="I37" s="52"/>
      <c r="J37" s="52"/>
      <c r="K37" s="52"/>
      <c r="L37" s="52"/>
      <c r="M37" s="52"/>
      <c r="N37" s="52"/>
      <c r="O37" s="52"/>
      <c r="P37" s="52"/>
      <c r="Q37" s="52"/>
      <c r="R37" s="52"/>
      <c r="S37" s="52"/>
      <c r="T37" s="52"/>
      <c r="U37" s="52"/>
    </row>
    <row r="38" spans="1:21" ht="11.25" customHeight="1">
      <c r="A38" s="52"/>
      <c r="B38" s="52"/>
      <c r="C38" s="52"/>
      <c r="D38" s="52"/>
      <c r="E38" s="52"/>
      <c r="F38" s="52"/>
      <c r="G38" s="52"/>
      <c r="H38" s="52"/>
      <c r="I38" s="52"/>
      <c r="J38" s="52"/>
      <c r="K38" s="52"/>
      <c r="L38" s="52"/>
      <c r="M38" s="52"/>
      <c r="N38" s="52"/>
      <c r="O38" s="52"/>
      <c r="P38" s="52"/>
      <c r="Q38" s="52"/>
      <c r="R38" s="52"/>
      <c r="S38" s="52"/>
      <c r="T38" s="52"/>
      <c r="U38" s="52"/>
    </row>
    <row r="39" spans="1:21" ht="32.25" customHeight="1">
      <c r="A39" s="52"/>
      <c r="B39" s="52"/>
      <c r="C39" s="52"/>
      <c r="D39" s="52"/>
      <c r="E39" s="52"/>
      <c r="F39" s="52"/>
      <c r="G39" s="52"/>
      <c r="H39" s="52"/>
      <c r="I39" s="52"/>
      <c r="J39" s="52"/>
      <c r="K39" s="52"/>
      <c r="L39" s="52"/>
      <c r="M39" s="52"/>
      <c r="N39" s="52"/>
      <c r="O39" s="52"/>
      <c r="P39" s="52"/>
      <c r="Q39" s="52"/>
      <c r="R39" s="52"/>
      <c r="S39" s="52"/>
      <c r="T39" s="52"/>
      <c r="U39" s="52"/>
    </row>
    <row r="40" spans="1:21" ht="15">
      <c r="A40" s="52"/>
      <c r="B40" s="52"/>
      <c r="C40" s="52"/>
      <c r="D40" s="52"/>
      <c r="E40" s="52"/>
      <c r="F40" s="52"/>
      <c r="G40" s="52"/>
      <c r="H40" s="52"/>
      <c r="I40" s="52"/>
      <c r="J40" s="52"/>
      <c r="K40" s="52"/>
      <c r="L40" s="52"/>
      <c r="M40" s="52"/>
      <c r="N40" s="52"/>
      <c r="O40" s="52"/>
      <c r="P40" s="52"/>
      <c r="Q40" s="52"/>
      <c r="R40" s="52"/>
      <c r="S40" s="52"/>
      <c r="T40" s="52"/>
      <c r="U40" s="52"/>
    </row>
    <row r="41" spans="1:21" ht="15">
      <c r="A41" s="52"/>
      <c r="B41" s="52"/>
      <c r="C41" s="52"/>
      <c r="D41" s="52"/>
      <c r="E41" s="52"/>
      <c r="F41" s="52"/>
      <c r="G41" s="52"/>
      <c r="H41" s="52"/>
      <c r="I41" s="52"/>
      <c r="J41" s="52"/>
      <c r="K41" s="52"/>
      <c r="L41" s="52"/>
      <c r="M41" s="52"/>
      <c r="N41" s="52"/>
      <c r="O41" s="52"/>
      <c r="P41" s="52"/>
      <c r="Q41" s="52"/>
      <c r="R41" s="52"/>
      <c r="S41" s="52"/>
      <c r="T41" s="52"/>
      <c r="U41" s="52"/>
    </row>
    <row r="42" spans="1:21" ht="15">
      <c r="A42" s="52"/>
      <c r="B42" s="52"/>
      <c r="C42" s="52"/>
      <c r="D42" s="52"/>
      <c r="E42" s="52"/>
      <c r="F42" s="52"/>
      <c r="G42" s="52"/>
      <c r="H42" s="52"/>
      <c r="I42" s="52"/>
      <c r="J42" s="52"/>
      <c r="K42" s="52"/>
      <c r="L42" s="52"/>
      <c r="M42" s="52"/>
      <c r="N42" s="52"/>
      <c r="O42" s="52"/>
      <c r="P42" s="52"/>
      <c r="Q42" s="52"/>
      <c r="R42" s="52"/>
      <c r="S42" s="52"/>
      <c r="T42" s="52"/>
      <c r="U42" s="52"/>
    </row>
    <row r="43" spans="1:21" ht="15">
      <c r="A43" s="52"/>
      <c r="B43" s="52"/>
      <c r="C43" s="52"/>
      <c r="D43" s="52"/>
      <c r="E43" s="52"/>
      <c r="F43" s="52"/>
      <c r="G43" s="52"/>
      <c r="H43" s="52"/>
      <c r="I43" s="52"/>
      <c r="J43" s="52"/>
      <c r="K43" s="52"/>
      <c r="L43" s="52"/>
      <c r="M43" s="52"/>
      <c r="N43" s="52"/>
      <c r="O43" s="52"/>
      <c r="P43" s="52"/>
      <c r="Q43" s="52"/>
      <c r="R43" s="52"/>
      <c r="S43" s="52"/>
      <c r="T43" s="52"/>
      <c r="U43" s="52"/>
    </row>
    <row r="44" spans="1:21" ht="15">
      <c r="A44" s="52"/>
      <c r="B44" s="52"/>
      <c r="C44" s="52"/>
      <c r="D44" s="52"/>
      <c r="E44" s="52"/>
      <c r="F44" s="52"/>
      <c r="G44" s="52"/>
      <c r="H44" s="52"/>
      <c r="I44" s="52"/>
      <c r="J44" s="52"/>
      <c r="K44" s="52"/>
      <c r="L44" s="52"/>
      <c r="M44" s="52"/>
      <c r="N44" s="52"/>
      <c r="O44" s="52"/>
      <c r="P44" s="52"/>
      <c r="Q44" s="52"/>
      <c r="R44" s="52"/>
      <c r="S44" s="52"/>
      <c r="T44" s="52"/>
      <c r="U44" s="52"/>
    </row>
    <row r="45" spans="1:21" ht="15">
      <c r="A45" s="52"/>
      <c r="B45" s="52"/>
      <c r="C45" s="52"/>
      <c r="D45" s="52"/>
      <c r="E45" s="52"/>
      <c r="F45" s="52"/>
      <c r="G45" s="52"/>
      <c r="H45" s="52"/>
      <c r="I45" s="52"/>
      <c r="J45" s="52"/>
      <c r="K45" s="52"/>
      <c r="L45" s="52"/>
      <c r="M45" s="52"/>
      <c r="N45" s="52"/>
      <c r="O45" s="52"/>
      <c r="P45" s="52"/>
      <c r="Q45" s="52"/>
      <c r="R45" s="52"/>
      <c r="S45" s="52"/>
      <c r="T45" s="52"/>
      <c r="U45" s="52"/>
    </row>
  </sheetData>
  <sheetProtection/>
  <mergeCells count="2">
    <mergeCell ref="A34:M34"/>
    <mergeCell ref="A36:M36"/>
  </mergeCells>
  <hyperlinks>
    <hyperlink ref="A1" r:id="rId1" display="http://dx.doi.org/10.1787/eag-2012-en"/>
  </hyperlinks>
  <printOptions/>
  <pageMargins left="0.7" right="0.7" top="0.75" bottom="0.75" header="0.3" footer="0.3"/>
  <pageSetup fitToHeight="1" fitToWidth="1" horizontalDpi="600" verticalDpi="600" orientation="portrait" scale="76" r:id="rId3"/>
  <drawing r:id="rId2"/>
</worksheet>
</file>

<file path=xl/worksheets/sheet2.xml><?xml version="1.0" encoding="utf-8"?>
<worksheet xmlns="http://schemas.openxmlformats.org/spreadsheetml/2006/main" xmlns:r="http://schemas.openxmlformats.org/officeDocument/2006/relationships">
  <dimension ref="A1:AD47"/>
  <sheetViews>
    <sheetView zoomScalePageLayoutView="0" workbookViewId="0" topLeftCell="A1">
      <selection activeCell="A1" sqref="A1:IV5"/>
    </sheetView>
  </sheetViews>
  <sheetFormatPr defaultColWidth="9.140625" defaultRowHeight="15"/>
  <cols>
    <col min="1" max="1" width="11.00390625" style="0" customWidth="1"/>
    <col min="2" max="2" width="14.57421875" style="0" customWidth="1"/>
    <col min="3" max="3" width="8.28125" style="0" customWidth="1"/>
    <col min="4" max="5" width="4.28125" style="0" customWidth="1"/>
    <col min="26" max="26" width="12.8515625" style="0" customWidth="1"/>
    <col min="27" max="27" width="14.421875" style="0" customWidth="1"/>
    <col min="28" max="28" width="12.8515625" style="0" customWidth="1"/>
    <col min="29" max="29" width="12.28125" style="0" customWidth="1"/>
  </cols>
  <sheetData>
    <row r="1" ht="12.75">
      <c r="A1" s="61" t="s">
        <v>49</v>
      </c>
    </row>
    <row r="2" spans="1:2" ht="12.75">
      <c r="A2" s="62" t="s">
        <v>50</v>
      </c>
      <c r="B2" t="s">
        <v>51</v>
      </c>
    </row>
    <row r="3" ht="12.75">
      <c r="A3" s="62" t="s">
        <v>52</v>
      </c>
    </row>
    <row r="4" ht="12.75">
      <c r="A4" s="62" t="s">
        <v>53</v>
      </c>
    </row>
    <row r="5" ht="12.75"/>
    <row r="6" spans="2:3" ht="15">
      <c r="B6" s="55" t="s">
        <v>48</v>
      </c>
      <c r="C6" s="55"/>
    </row>
    <row r="7" spans="2:15" ht="15">
      <c r="B7" s="52"/>
      <c r="C7" s="52"/>
      <c r="D7" s="52"/>
      <c r="E7" s="52"/>
      <c r="F7" s="52"/>
      <c r="G7" s="52"/>
      <c r="H7" s="52"/>
      <c r="I7" s="52"/>
      <c r="J7" s="52"/>
      <c r="K7" s="52"/>
      <c r="L7" s="52"/>
      <c r="M7" s="52"/>
      <c r="N7" s="52"/>
      <c r="O7" s="52"/>
    </row>
    <row r="8" spans="2:15" ht="15">
      <c r="B8" s="54" t="s">
        <v>47</v>
      </c>
      <c r="C8" s="52"/>
      <c r="D8" s="52"/>
      <c r="E8" s="52"/>
      <c r="F8" s="52"/>
      <c r="G8" s="52"/>
      <c r="H8" s="52"/>
      <c r="I8" s="52"/>
      <c r="J8" s="52"/>
      <c r="K8" s="52"/>
      <c r="L8" s="52"/>
      <c r="M8" s="52"/>
      <c r="N8" s="52"/>
      <c r="O8" s="52"/>
    </row>
    <row r="9" spans="2:15" ht="15">
      <c r="B9" s="52"/>
      <c r="C9" s="52"/>
      <c r="D9" s="52"/>
      <c r="E9" s="52"/>
      <c r="F9" s="52"/>
      <c r="G9" s="52"/>
      <c r="H9" s="52"/>
      <c r="I9" s="52"/>
      <c r="J9" s="52"/>
      <c r="K9" s="52"/>
      <c r="L9" s="52"/>
      <c r="M9" s="52"/>
      <c r="N9" s="52"/>
      <c r="O9" s="52"/>
    </row>
    <row r="10" spans="2:15" ht="41.25" customHeight="1">
      <c r="B10" s="53" t="s">
        <v>46</v>
      </c>
      <c r="C10" s="53"/>
      <c r="D10" s="53"/>
      <c r="E10" s="53"/>
      <c r="F10" s="53"/>
      <c r="G10" s="53"/>
      <c r="H10" s="53"/>
      <c r="I10" s="53"/>
      <c r="J10" s="53"/>
      <c r="K10" s="53"/>
      <c r="L10" s="53"/>
      <c r="M10" s="53"/>
      <c r="N10" s="53"/>
      <c r="O10" s="52"/>
    </row>
    <row r="12" spans="2:27" ht="15" customHeight="1">
      <c r="B12" s="51"/>
      <c r="C12" s="51"/>
      <c r="D12" s="51"/>
      <c r="E12" s="51"/>
      <c r="F12" s="50" t="s">
        <v>45</v>
      </c>
      <c r="G12" s="49"/>
      <c r="H12" s="48"/>
      <c r="I12" s="50" t="s">
        <v>44</v>
      </c>
      <c r="J12" s="49"/>
      <c r="K12" s="48"/>
      <c r="L12" s="50" t="s">
        <v>43</v>
      </c>
      <c r="M12" s="49"/>
      <c r="N12" s="48"/>
      <c r="O12" s="50" t="s">
        <v>42</v>
      </c>
      <c r="P12" s="49"/>
      <c r="Q12" s="48"/>
      <c r="R12" s="50" t="s">
        <v>3</v>
      </c>
      <c r="S12" s="49"/>
      <c r="T12" s="48"/>
      <c r="U12" s="50" t="s">
        <v>4</v>
      </c>
      <c r="V12" s="49"/>
      <c r="W12" s="48"/>
      <c r="X12" s="47"/>
      <c r="Y12" s="47"/>
      <c r="Z12">
        <v>2011</v>
      </c>
      <c r="AA12">
        <v>2007</v>
      </c>
    </row>
    <row r="13" spans="2:29" ht="15" customHeight="1">
      <c r="B13" s="46"/>
      <c r="C13" s="45"/>
      <c r="D13" s="44"/>
      <c r="E13" s="43" t="s">
        <v>41</v>
      </c>
      <c r="F13" s="42">
        <v>2003</v>
      </c>
      <c r="G13" s="42">
        <v>2007</v>
      </c>
      <c r="H13" s="42">
        <v>2011</v>
      </c>
      <c r="I13" s="42">
        <v>2003</v>
      </c>
      <c r="J13" s="42">
        <v>2007</v>
      </c>
      <c r="K13" s="42">
        <v>2011</v>
      </c>
      <c r="L13" s="42">
        <v>2003</v>
      </c>
      <c r="M13" s="42">
        <v>2007</v>
      </c>
      <c r="N13" s="42">
        <v>2011</v>
      </c>
      <c r="O13" s="42">
        <v>2003</v>
      </c>
      <c r="P13" s="42">
        <v>2007</v>
      </c>
      <c r="Q13" s="42">
        <v>2011</v>
      </c>
      <c r="R13" s="42">
        <v>2003</v>
      </c>
      <c r="S13" s="42">
        <v>2007</v>
      </c>
      <c r="T13" s="42">
        <v>2011</v>
      </c>
      <c r="U13" s="42">
        <v>2003</v>
      </c>
      <c r="V13" s="42">
        <v>2007</v>
      </c>
      <c r="W13" s="41">
        <v>2011</v>
      </c>
      <c r="X13" s="40"/>
      <c r="Y13" s="40"/>
      <c r="Z13" s="39" t="s">
        <v>40</v>
      </c>
      <c r="AA13" s="39" t="s">
        <v>39</v>
      </c>
      <c r="AB13" s="38" t="s">
        <v>38</v>
      </c>
      <c r="AC13" s="38" t="s">
        <v>37</v>
      </c>
    </row>
    <row r="14" spans="2:30" ht="69.75">
      <c r="B14" s="37"/>
      <c r="C14" s="36"/>
      <c r="D14" s="35" t="s">
        <v>36</v>
      </c>
      <c r="E14" s="34"/>
      <c r="F14" s="33">
        <v>1</v>
      </c>
      <c r="G14" s="33">
        <v>2</v>
      </c>
      <c r="H14" s="33">
        <v>3</v>
      </c>
      <c r="I14" s="33">
        <v>4</v>
      </c>
      <c r="J14" s="33">
        <v>5</v>
      </c>
      <c r="K14" s="33">
        <v>6</v>
      </c>
      <c r="L14" s="33">
        <v>7</v>
      </c>
      <c r="M14" s="33">
        <v>8</v>
      </c>
      <c r="N14" s="33">
        <v>9</v>
      </c>
      <c r="O14" s="33">
        <v>10</v>
      </c>
      <c r="P14" s="33">
        <v>11</v>
      </c>
      <c r="Q14" s="33">
        <v>12</v>
      </c>
      <c r="R14" s="33">
        <v>13</v>
      </c>
      <c r="S14" s="33">
        <v>14</v>
      </c>
      <c r="T14" s="33">
        <v>15</v>
      </c>
      <c r="U14" s="33">
        <v>16</v>
      </c>
      <c r="V14" s="33">
        <v>17</v>
      </c>
      <c r="W14" s="32">
        <v>18</v>
      </c>
      <c r="X14" s="31" t="s">
        <v>35</v>
      </c>
      <c r="Y14" s="31" t="s">
        <v>34</v>
      </c>
      <c r="Z14" s="30"/>
      <c r="AA14" s="30"/>
      <c r="AB14" s="29"/>
      <c r="AC14" s="29"/>
      <c r="AD14" s="6" t="s">
        <v>33</v>
      </c>
    </row>
    <row r="15" spans="2:30" ht="15">
      <c r="B15" s="19" t="s">
        <v>32</v>
      </c>
      <c r="C15" s="19" t="str">
        <f>VLOOKUP($B15,'[1]Country'!$A$2:$B$57,2,FALSE)</f>
        <v>Pays-Bas  </v>
      </c>
      <c r="D15" s="28">
        <f>IF(VLOOKUP($B15,'[1]TD6.5'!$A$8:$I$57,2,FALSE)="","",VLOOKUP($B15,'[1]TD6.5'!$A$8:$I$57,2,FALSE))</f>
      </c>
      <c r="E15" s="19"/>
      <c r="F15" s="18">
        <f>VLOOKUP($B15,'[1]TD6.5'!$A$9:$T$58,3,FALSE)</f>
        <v>3.5714285714285716</v>
      </c>
      <c r="G15" s="18">
        <f>VLOOKUP($B15,'[1]TD6.5'!$A$9:$T$58,4,FALSE)</f>
        <v>5.902777777777777</v>
      </c>
      <c r="H15" s="18">
        <f>VLOOKUP($B15,'[1]TD6.5'!$A$9:$T$58,5,FALSE)</f>
        <v>14.285714285714286</v>
      </c>
      <c r="I15" s="18" t="str">
        <f>VLOOKUP($B15,'[1]TD6.5'!$A$9:$T$58,6,FALSE)</f>
        <v>n</v>
      </c>
      <c r="J15" s="18" t="str">
        <f>VLOOKUP($B15,'[1]TD6.5'!$A$9:$T$58,7,FALSE)</f>
        <v>n</v>
      </c>
      <c r="K15" s="18" t="str">
        <f>VLOOKUP($B15,'[1]TD6.5'!$A$9:$T$58,8,FALSE)</f>
        <v>n</v>
      </c>
      <c r="L15" s="18" t="str">
        <f>VLOOKUP($B15,'[1]TD6.5'!$A$9:$T$58,9,FALSE)</f>
        <v>n</v>
      </c>
      <c r="M15" s="18" t="str">
        <f>VLOOKUP($B15,'[1]TD6.5'!$A$9:$T$58,10,FALSE)</f>
        <v>n</v>
      </c>
      <c r="N15" s="18" t="str">
        <f>VLOOKUP($B15,'[1]TD6.5'!$A$9:$T$58,11,FALSE)</f>
        <v>n</v>
      </c>
      <c r="O15" s="18" t="str">
        <f>VLOOKUP($B15,'[1]TD6.5'!$A$9:$T$58,12,FALSE)</f>
        <v>n</v>
      </c>
      <c r="P15" s="18" t="str">
        <f>VLOOKUP($B15,'[1]TD6.5'!$A$9:$T$58,13,FALSE)</f>
        <v>n</v>
      </c>
      <c r="Q15" s="18" t="str">
        <f>VLOOKUP($B15,'[1]TD6.5'!$A$9:$T$58,14,FALSE)</f>
        <v>n</v>
      </c>
      <c r="R15" s="18" t="str">
        <f>VLOOKUP($B15,'[1]TD6.5'!$A$9:$T$58,15,FALSE)</f>
        <v>n</v>
      </c>
      <c r="S15" s="18" t="str">
        <f>VLOOKUP($B15,'[1]TD6.5'!$A$9:$T$58,16,FALSE)</f>
        <v>n</v>
      </c>
      <c r="T15" s="17" t="str">
        <f>VLOOKUP($B15,'[1]TD6.5'!$A$9:$T$58,17,FALSE)</f>
        <v>n</v>
      </c>
      <c r="U15" s="18">
        <f>VLOOKUP($B15,'[1]TD6.5'!$A$9:$T$58,18,FALSE)</f>
        <v>96.42857142857143</v>
      </c>
      <c r="V15" s="18">
        <f>VLOOKUP($B15,'[1]TD6.5'!$A$9:$T$58,19,FALSE)</f>
        <v>94.09722222222223</v>
      </c>
      <c r="W15" s="17">
        <f>VLOOKUP($B15,'[1]TD6.5'!$A$9:$T$58,20,FALSE)</f>
        <v>85.71428571428572</v>
      </c>
      <c r="X15" s="16" t="str">
        <f>CONCATENATE($B15,$E15)</f>
        <v>Netherlands</v>
      </c>
      <c r="Y15" s="16" t="str">
        <f>CONCATENATE($C15,$E15)</f>
        <v>Pays-Bas  </v>
      </c>
      <c r="Z15" s="15">
        <f>W15-U15</f>
        <v>-10.714285714285708</v>
      </c>
      <c r="AA15" s="4">
        <f>V15-U15</f>
        <v>-2.331349206349202</v>
      </c>
      <c r="AB15" s="4" t="e">
        <f>T15-R15</f>
        <v>#VALUE!</v>
      </c>
      <c r="AC15" s="4" t="e">
        <f>S15-R15</f>
        <v>#VALUE!</v>
      </c>
      <c r="AD15" s="4">
        <f>SUM(H15,K15)-SUM(F15,I15)</f>
        <v>10.714285714285715</v>
      </c>
    </row>
    <row r="16" spans="2:30" ht="15">
      <c r="B16" s="19" t="s">
        <v>31</v>
      </c>
      <c r="C16" s="19" t="str">
        <f>VLOOKUP($B16,'[1]Country'!$A$2:$B$57,2,FALSE)</f>
        <v>Angleterre  </v>
      </c>
      <c r="D16" s="19">
        <f>IF(VLOOKUP($B16,'[1]TD6.5'!$A$8:$I$57,2,FALSE)="","",VLOOKUP($B16,'[1]TD6.5'!$A$8:$I$57,2,FALSE))</f>
      </c>
      <c r="E16" s="19"/>
      <c r="F16" s="18">
        <f>VLOOKUP($B16,'[1]TD6.5'!$A$9:$T$58,3,FALSE)</f>
        <v>11.30952380952381</v>
      </c>
      <c r="G16" s="18">
        <f>VLOOKUP($B16,'[1]TD6.5'!$A$9:$T$58,4,FALSE)</f>
        <v>4.166666666666666</v>
      </c>
      <c r="H16" s="18" t="str">
        <f>VLOOKUP($B16,'[1]TD6.5'!$A$9:$T$58,5,FALSE)</f>
        <v>n</v>
      </c>
      <c r="I16" s="17" t="str">
        <f>VLOOKUP($B16,'[1]TD6.5'!$A$9:$T$58,6,FALSE)</f>
        <v>a</v>
      </c>
      <c r="J16" s="17" t="str">
        <f>VLOOKUP($B16,'[1]TD6.5'!$A$9:$T$58,7,FALSE)</f>
        <v>a</v>
      </c>
      <c r="K16" s="18" t="str">
        <f>VLOOKUP($B16,'[1]TD6.5'!$A$9:$T$58,8,FALSE)</f>
        <v>a</v>
      </c>
      <c r="L16" s="17" t="str">
        <f>VLOOKUP($B16,'[1]TD6.5'!$A$9:$T$58,9,FALSE)</f>
        <v>a</v>
      </c>
      <c r="M16" s="17" t="str">
        <f>VLOOKUP($B16,'[1]TD6.5'!$A$9:$T$58,10,FALSE)</f>
        <v>a</v>
      </c>
      <c r="N16" s="17" t="str">
        <f>VLOOKUP($B16,'[1]TD6.5'!$A$9:$T$58,11,FALSE)</f>
        <v>a</v>
      </c>
      <c r="O16" s="17" t="str">
        <f>VLOOKUP($B16,'[1]TD6.5'!$A$9:$T$58,12,FALSE)</f>
        <v>a</v>
      </c>
      <c r="P16" s="17" t="str">
        <f>VLOOKUP($B16,'[1]TD6.5'!$A$9:$T$58,13,FALSE)</f>
        <v>a</v>
      </c>
      <c r="Q16" s="17" t="str">
        <f>VLOOKUP($B16,'[1]TD6.5'!$A$9:$T$58,14,FALSE)</f>
        <v>a</v>
      </c>
      <c r="R16" s="17">
        <f>VLOOKUP($B16,'[1]TD6.5'!$A$9:$T$58,15,FALSE)</f>
        <v>3.5714285714285716</v>
      </c>
      <c r="S16" s="17">
        <f>VLOOKUP($B16,'[1]TD6.5'!$A$9:$T$58,16,FALSE)</f>
        <v>5</v>
      </c>
      <c r="T16" s="17">
        <f>VLOOKUP($B16,'[1]TD6.5'!$A$9:$T$58,17,FALSE)</f>
        <v>25.27777777777778</v>
      </c>
      <c r="U16" s="17">
        <f>VLOOKUP($B16,'[1]TD6.5'!$A$9:$T$58,18,FALSE)</f>
        <v>85.11904761904762</v>
      </c>
      <c r="V16" s="17">
        <f>VLOOKUP($B16,'[1]TD6.5'!$A$9:$T$58,19,FALSE)</f>
        <v>90.83333333333334</v>
      </c>
      <c r="W16" s="17">
        <f>VLOOKUP($B16,'[1]TD6.5'!$A$9:$T$58,20,FALSE)</f>
        <v>74.72222222222223</v>
      </c>
      <c r="X16" s="16" t="str">
        <f>CONCATENATE($B16,$E16)</f>
        <v>England</v>
      </c>
      <c r="Y16" s="16" t="str">
        <f>CONCATENATE($C16,$E16)</f>
        <v>Angleterre  </v>
      </c>
      <c r="Z16" s="15">
        <f>W16-U16</f>
        <v>-10.396825396825392</v>
      </c>
      <c r="AA16" s="4">
        <f>V16-U16</f>
        <v>5.714285714285722</v>
      </c>
      <c r="AB16" s="4">
        <f>T16-R16</f>
        <v>21.706349206349206</v>
      </c>
      <c r="AC16" s="4">
        <f>S16-R16</f>
        <v>1.4285714285714284</v>
      </c>
      <c r="AD16" s="4">
        <f>SUM(H16,K16)-SUM(F16,I16)</f>
        <v>-11.30952380952381</v>
      </c>
    </row>
    <row r="17" spans="2:30" ht="15">
      <c r="B17" s="19" t="s">
        <v>30</v>
      </c>
      <c r="C17" s="19" t="str">
        <f>VLOOKUP($B17,'[1]Country'!$A$2:$B$57,2,FALSE)</f>
        <v>Rép. tchèque  </v>
      </c>
      <c r="D17" s="19">
        <f>IF(VLOOKUP($B17,'[1]TD6.5'!$A$8:$I$57,2,FALSE)="","",VLOOKUP($B17,'[1]TD6.5'!$A$8:$I$57,2,FALSE))</f>
      </c>
      <c r="E17" s="19"/>
      <c r="F17" s="18">
        <f>VLOOKUP($B17,'[1]TD6.5'!$A$9:$T$58,3,FALSE)</f>
        <v>6.666666666666666</v>
      </c>
      <c r="G17" s="18">
        <f>VLOOKUP($B17,'[1]TD6.5'!$A$9:$T$58,4,FALSE)</f>
        <v>6.319444444444444</v>
      </c>
      <c r="H17" s="18">
        <f>VLOOKUP($B17,'[1]TD6.5'!$A$9:$T$58,5,FALSE)</f>
        <v>1.0416666666666667</v>
      </c>
      <c r="I17" s="17" t="str">
        <f>VLOOKUP($B17,'[1]TD6.5'!$A$9:$T$58,6,FALSE)</f>
        <v>a</v>
      </c>
      <c r="J17" s="17" t="str">
        <f>VLOOKUP($B17,'[1]TD6.5'!$A$9:$T$58,7,FALSE)</f>
        <v>a</v>
      </c>
      <c r="K17" s="18" t="str">
        <f>VLOOKUP($B17,'[1]TD6.5'!$A$9:$T$58,8,FALSE)</f>
        <v>a</v>
      </c>
      <c r="L17" s="17">
        <f>VLOOKUP($B17,'[1]TD6.5'!$A$9:$T$58,9,FALSE)</f>
        <v>1.0416666666666665</v>
      </c>
      <c r="M17" s="17" t="str">
        <f>VLOOKUP($B17,'[1]TD6.5'!$A$9:$T$58,10,FALSE)</f>
        <v>n</v>
      </c>
      <c r="N17" s="17">
        <f>VLOOKUP($B17,'[1]TD6.5'!$A$9:$T$58,11,FALSE)</f>
        <v>2.5</v>
      </c>
      <c r="O17" s="17" t="str">
        <f>VLOOKUP($B17,'[1]TD6.5'!$A$9:$T$58,12,FALSE)</f>
        <v>n</v>
      </c>
      <c r="P17" s="17" t="str">
        <f>VLOOKUP($B17,'[1]TD6.5'!$A$9:$T$58,13,FALSE)</f>
        <v>n</v>
      </c>
      <c r="Q17" s="17" t="str">
        <f>VLOOKUP($B17,'[1]TD6.5'!$A$9:$T$58,14,FALSE)</f>
        <v>n</v>
      </c>
      <c r="R17" s="17">
        <f>VLOOKUP($B17,'[1]TD6.5'!$A$9:$T$58,15,FALSE)</f>
        <v>31.875</v>
      </c>
      <c r="S17" s="17">
        <f>VLOOKUP($B17,'[1]TD6.5'!$A$9:$T$58,16,FALSE)</f>
        <v>32.916666666666664</v>
      </c>
      <c r="T17" s="17">
        <f>VLOOKUP($B17,'[1]TD6.5'!$A$9:$T$58,17,FALSE)</f>
        <v>23.75</v>
      </c>
      <c r="U17" s="17">
        <f>VLOOKUP($B17,'[1]TD6.5'!$A$9:$T$58,18,FALSE)</f>
        <v>60.41666666666667</v>
      </c>
      <c r="V17" s="17">
        <f>VLOOKUP($B17,'[1]TD6.5'!$A$9:$T$58,19,FALSE)</f>
        <v>60.76388888888889</v>
      </c>
      <c r="W17" s="17">
        <f>VLOOKUP($B17,'[1]TD6.5'!$A$9:$T$58,20,FALSE)</f>
        <v>72.70833333333333</v>
      </c>
      <c r="X17" s="16" t="str">
        <f>CONCATENATE($B17,$E17)</f>
        <v>Czech Republic</v>
      </c>
      <c r="Y17" s="16" t="str">
        <f>CONCATENATE($C17,$E17)</f>
        <v>Rép. tchèque  </v>
      </c>
      <c r="Z17" s="15">
        <f>W17-U17</f>
        <v>12.291666666666657</v>
      </c>
      <c r="AA17" s="4">
        <f>V17-U17</f>
        <v>0.34722222222222143</v>
      </c>
      <c r="AB17" s="4">
        <f>T17-R17</f>
        <v>-8.125</v>
      </c>
      <c r="AC17" s="4">
        <f>S17-R17</f>
        <v>1.0416666666666643</v>
      </c>
      <c r="AD17" s="4">
        <f>SUM(H17,K17)-SUM(F17,I17)</f>
        <v>-5.624999999999999</v>
      </c>
    </row>
    <row r="18" spans="2:30" ht="15">
      <c r="B18" s="19" t="s">
        <v>29</v>
      </c>
      <c r="C18" s="19" t="str">
        <f>VLOOKUP($B18,'[1]Country'!$A$2:$B$57,2,FALSE)</f>
        <v>Belgique (Fl.)  </v>
      </c>
      <c r="D18" s="19">
        <f>IF(VLOOKUP($B18,'[1]TD6.5'!$A$8:$I$57,2,FALSE)="","",VLOOKUP($B18,'[1]TD6.5'!$A$8:$I$57,2,FALSE))</f>
      </c>
      <c r="E18" s="19"/>
      <c r="F18" s="18" t="str">
        <f>VLOOKUP($B18,'[1]TD6.5'!$A$9:$T$58,3,FALSE)</f>
        <v>m</v>
      </c>
      <c r="G18" s="18" t="str">
        <f>VLOOKUP($B18,'[1]TD6.5'!$A$9:$T$58,4,FALSE)</f>
        <v>n</v>
      </c>
      <c r="H18" s="18" t="str">
        <f>VLOOKUP($B18,'[1]TD6.5'!$A$9:$T$58,5,FALSE)</f>
        <v>n</v>
      </c>
      <c r="I18" s="17" t="str">
        <f>VLOOKUP($B18,'[1]TD6.5'!$A$9:$T$58,6,FALSE)</f>
        <v>m</v>
      </c>
      <c r="J18" s="17">
        <f>VLOOKUP($B18,'[1]TD6.5'!$A$9:$T$58,7,FALSE)</f>
        <v>28.670634920634917</v>
      </c>
      <c r="K18" s="18">
        <f>VLOOKUP($B18,'[1]TD6.5'!$A$9:$T$58,8,FALSE)</f>
        <v>28.67063492063492</v>
      </c>
      <c r="L18" s="17" t="str">
        <f>VLOOKUP($B18,'[1]TD6.5'!$A$9:$T$58,9,FALSE)</f>
        <v>m</v>
      </c>
      <c r="M18" s="17" t="str">
        <f>VLOOKUP($B18,'[1]TD6.5'!$A$9:$T$58,10,FALSE)</f>
        <v>n</v>
      </c>
      <c r="N18" s="17" t="str">
        <f>VLOOKUP($B18,'[1]TD6.5'!$A$9:$T$58,11,FALSE)</f>
        <v>n</v>
      </c>
      <c r="O18" s="17" t="str">
        <f>VLOOKUP($B18,'[1]TD6.5'!$A$9:$T$58,12,FALSE)</f>
        <v>m</v>
      </c>
      <c r="P18" s="17" t="str">
        <f>VLOOKUP($B18,'[1]TD6.5'!$A$9:$T$58,13,FALSE)</f>
        <v>a</v>
      </c>
      <c r="Q18" s="17" t="str">
        <f>VLOOKUP($B18,'[1]TD6.5'!$A$9:$T$58,14,FALSE)</f>
        <v>a</v>
      </c>
      <c r="R18" s="17" t="str">
        <f>VLOOKUP($B18,'[1]TD6.5'!$A$9:$T$58,15,FALSE)</f>
        <v>m</v>
      </c>
      <c r="S18" s="17" t="str">
        <f>VLOOKUP($B18,'[1]TD6.5'!$A$9:$T$58,16,FALSE)</f>
        <v>n</v>
      </c>
      <c r="T18" s="17" t="str">
        <f>VLOOKUP($B18,'[1]TD6.5'!$A$9:$T$58,17,FALSE)</f>
        <v>n</v>
      </c>
      <c r="U18" s="17" t="str">
        <f>VLOOKUP($B18,'[1]TD6.5'!$A$9:$T$58,18,FALSE)</f>
        <v>m</v>
      </c>
      <c r="V18" s="17">
        <f>VLOOKUP($B18,'[1]TD6.5'!$A$9:$T$58,19,FALSE)</f>
        <v>71.32936507936506</v>
      </c>
      <c r="W18" s="17">
        <f>VLOOKUP($B18,'[1]TD6.5'!$A$9:$T$58,20,FALSE)</f>
        <v>71.32936507936508</v>
      </c>
      <c r="X18" s="16" t="str">
        <f>CONCATENATE($B18,$E18)</f>
        <v>Belgium (Fl.)</v>
      </c>
      <c r="Y18" s="16" t="str">
        <f>CONCATENATE($C18,$E18)</f>
        <v>Belgique (Fl.)  </v>
      </c>
      <c r="Z18" s="15" t="e">
        <f>W18-U18</f>
        <v>#VALUE!</v>
      </c>
      <c r="AA18" s="4" t="e">
        <f>V18-U18</f>
        <v>#VALUE!</v>
      </c>
      <c r="AB18" s="4" t="e">
        <f>T18-R18</f>
        <v>#VALUE!</v>
      </c>
      <c r="AC18" s="4" t="e">
        <f>S18-R18</f>
        <v>#VALUE!</v>
      </c>
      <c r="AD18" s="4">
        <f>SUM(H18,K18)-SUM(G18,J18)</f>
        <v>0</v>
      </c>
    </row>
    <row r="19" spans="2:30" ht="15">
      <c r="B19" s="19" t="s">
        <v>28</v>
      </c>
      <c r="C19" s="19" t="str">
        <f>VLOOKUP($B19,'[1]Country'!$A$2:$B$57,2,FALSE)</f>
        <v>Estonie</v>
      </c>
      <c r="D19" s="19">
        <f>IF(VLOOKUP($B19,'[1]TD6.5'!$A$8:$I$57,2,FALSE)="","",VLOOKUP($B19,'[1]TD6.5'!$A$8:$I$57,2,FALSE))</f>
      </c>
      <c r="E19" s="19"/>
      <c r="F19" s="18" t="str">
        <f>VLOOKUP($B19,'[1]TD6.5'!$A$9:$T$58,3,FALSE)</f>
        <v>m</v>
      </c>
      <c r="G19" s="18">
        <f>VLOOKUP($B19,'[1]TD6.5'!$A$9:$T$58,4,FALSE)</f>
        <v>3.571428571428571</v>
      </c>
      <c r="H19" s="18">
        <f>VLOOKUP($B19,'[1]TD6.5'!$A$9:$T$58,5,FALSE)</f>
        <v>3.5714285714285716</v>
      </c>
      <c r="I19" s="17" t="str">
        <f>VLOOKUP($B19,'[1]TD6.5'!$A$9:$T$58,6,FALSE)</f>
        <v>m</v>
      </c>
      <c r="J19" s="17" t="str">
        <f>VLOOKUP($B19,'[1]TD6.5'!$A$9:$T$58,7,FALSE)</f>
        <v>a</v>
      </c>
      <c r="K19" s="18" t="str">
        <f>VLOOKUP($B19,'[1]TD6.5'!$A$9:$T$58,8,FALSE)</f>
        <v>a</v>
      </c>
      <c r="L19" s="17" t="str">
        <f>VLOOKUP($B19,'[1]TD6.5'!$A$9:$T$58,9,FALSE)</f>
        <v>m</v>
      </c>
      <c r="M19" s="17" t="str">
        <f>VLOOKUP($B19,'[1]TD6.5'!$A$9:$T$58,10,FALSE)</f>
        <v>a</v>
      </c>
      <c r="N19" s="17" t="str">
        <f>VLOOKUP($B19,'[1]TD6.5'!$A$9:$T$58,11,FALSE)</f>
        <v>a</v>
      </c>
      <c r="O19" s="17" t="str">
        <f>VLOOKUP($B19,'[1]TD6.5'!$A$9:$T$58,12,FALSE)</f>
        <v>m</v>
      </c>
      <c r="P19" s="17" t="str">
        <f>VLOOKUP($B19,'[1]TD6.5'!$A$9:$T$58,13,FALSE)</f>
        <v>n</v>
      </c>
      <c r="Q19" s="17" t="str">
        <f>VLOOKUP($B19,'[1]TD6.5'!$A$9:$T$58,14,FALSE)</f>
        <v>n</v>
      </c>
      <c r="R19" s="17" t="str">
        <f>VLOOKUP($B19,'[1]TD6.5'!$A$9:$T$58,15,FALSE)</f>
        <v>m</v>
      </c>
      <c r="S19" s="17">
        <f>VLOOKUP($B19,'[1]TD6.5'!$A$9:$T$58,16,FALSE)</f>
        <v>30.456349206349202</v>
      </c>
      <c r="T19" s="17">
        <f>VLOOKUP($B19,'[1]TD6.5'!$A$9:$T$58,17,FALSE)</f>
        <v>26.93452380952381</v>
      </c>
      <c r="U19" s="17" t="str">
        <f>VLOOKUP($B19,'[1]TD6.5'!$A$9:$T$58,18,FALSE)</f>
        <v>m</v>
      </c>
      <c r="V19" s="17">
        <f>VLOOKUP($B19,'[1]TD6.5'!$A$9:$T$58,19,FALSE)</f>
        <v>65.97222222222221</v>
      </c>
      <c r="W19" s="17">
        <f>VLOOKUP($B19,'[1]TD6.5'!$A$9:$T$58,20,FALSE)</f>
        <v>69.49404761904762</v>
      </c>
      <c r="X19" s="16" t="str">
        <f>CONCATENATE($B19,$E19)</f>
        <v>Estonia</v>
      </c>
      <c r="Y19" s="16" t="str">
        <f>CONCATENATE($C19,$E19)</f>
        <v>Estonie</v>
      </c>
      <c r="Z19" s="15" t="e">
        <f>W19-U19</f>
        <v>#VALUE!</v>
      </c>
      <c r="AA19" s="4" t="e">
        <f>V19-U19</f>
        <v>#VALUE!</v>
      </c>
      <c r="AB19" s="4" t="e">
        <f>T19-R19</f>
        <v>#VALUE!</v>
      </c>
      <c r="AC19" s="4" t="e">
        <f>S19-R19</f>
        <v>#VALUE!</v>
      </c>
      <c r="AD19" s="4">
        <f>SUM(H19,K19)-SUM(G19,J19)</f>
        <v>0</v>
      </c>
    </row>
    <row r="20" spans="2:30" ht="15">
      <c r="B20" s="19" t="s">
        <v>27</v>
      </c>
      <c r="C20" s="19" t="str">
        <f>VLOOKUP($B20,'[1]Country'!$A$2:$B$57,2,FALSE)</f>
        <v>Hongrie  </v>
      </c>
      <c r="D20" s="19">
        <f>IF(VLOOKUP($B20,'[1]TD6.5'!$A$8:$I$57,2,FALSE)="","",VLOOKUP($B20,'[1]TD6.5'!$A$8:$I$57,2,FALSE))</f>
      </c>
      <c r="E20" s="19"/>
      <c r="F20" s="18">
        <f>VLOOKUP($B20,'[1]TD6.5'!$A$9:$T$58,3,FALSE)</f>
        <v>3.5714285714285716</v>
      </c>
      <c r="G20" s="18">
        <f>VLOOKUP($B20,'[1]TD6.5'!$A$9:$T$58,4,FALSE)</f>
        <v>4.166666666666666</v>
      </c>
      <c r="H20" s="18">
        <f>VLOOKUP($B20,'[1]TD6.5'!$A$9:$T$58,5,FALSE)</f>
        <v>9.920634920634921</v>
      </c>
      <c r="I20" s="17" t="str">
        <f>VLOOKUP($B20,'[1]TD6.5'!$A$9:$T$58,6,FALSE)</f>
        <v>a</v>
      </c>
      <c r="J20" s="17" t="str">
        <f>VLOOKUP($B20,'[1]TD6.5'!$A$9:$T$58,7,FALSE)</f>
        <v>a</v>
      </c>
      <c r="K20" s="18" t="str">
        <f>VLOOKUP($B20,'[1]TD6.5'!$A$9:$T$58,8,FALSE)</f>
        <v>a</v>
      </c>
      <c r="L20" s="17" t="str">
        <f>VLOOKUP($B20,'[1]TD6.5'!$A$9:$T$58,9,FALSE)</f>
        <v>a</v>
      </c>
      <c r="M20" s="17" t="str">
        <f>VLOOKUP($B20,'[1]TD6.5'!$A$9:$T$58,10,FALSE)</f>
        <v>a</v>
      </c>
      <c r="N20" s="17" t="str">
        <f>VLOOKUP($B20,'[1]TD6.5'!$A$9:$T$58,11,FALSE)</f>
        <v>a</v>
      </c>
      <c r="O20" s="17" t="str">
        <f>VLOOKUP($B20,'[1]TD6.5'!$A$9:$T$58,12,FALSE)</f>
        <v>n</v>
      </c>
      <c r="P20" s="17" t="str">
        <f>VLOOKUP($B20,'[1]TD6.5'!$A$9:$T$58,13,FALSE)</f>
        <v>n</v>
      </c>
      <c r="Q20" s="17" t="str">
        <f>VLOOKUP($B20,'[1]TD6.5'!$A$9:$T$58,14,FALSE)</f>
        <v>n</v>
      </c>
      <c r="R20" s="17">
        <f>VLOOKUP($B20,'[1]TD6.5'!$A$9:$T$58,15,FALSE)</f>
        <v>28.571428571428573</v>
      </c>
      <c r="S20" s="17">
        <f>VLOOKUP($B20,'[1]TD6.5'!$A$9:$T$58,16,FALSE)</f>
        <v>27.083333333333332</v>
      </c>
      <c r="T20" s="17">
        <f>VLOOKUP($B20,'[1]TD6.5'!$A$9:$T$58,17,FALSE)</f>
        <v>26.58730158730159</v>
      </c>
      <c r="U20" s="17">
        <f>VLOOKUP($B20,'[1]TD6.5'!$A$9:$T$58,18,FALSE)</f>
        <v>67.85714285714285</v>
      </c>
      <c r="V20" s="17">
        <f>VLOOKUP($B20,'[1]TD6.5'!$A$9:$T$58,19,FALSE)</f>
        <v>68.75</v>
      </c>
      <c r="W20" s="17">
        <f>VLOOKUP($B20,'[1]TD6.5'!$A$9:$T$58,20,FALSE)</f>
        <v>63.492063492063494</v>
      </c>
      <c r="X20" s="16" t="str">
        <f>CONCATENATE($B20,$E20)</f>
        <v>Hungary</v>
      </c>
      <c r="Y20" s="16" t="str">
        <f>CONCATENATE($C20,$E20)</f>
        <v>Hongrie  </v>
      </c>
      <c r="Z20" s="15">
        <f>W20-U20</f>
        <v>-4.365079365079353</v>
      </c>
      <c r="AA20" s="4">
        <f>V20-U20</f>
        <v>0.892857142857153</v>
      </c>
      <c r="AB20" s="4">
        <f>T20-R20</f>
        <v>-1.9841269841269842</v>
      </c>
      <c r="AC20" s="4">
        <f>S20-R20</f>
        <v>-1.4880952380952408</v>
      </c>
      <c r="AD20" s="4">
        <f>SUM(H20,K20)-SUM(F20,I20)</f>
        <v>6.34920634920635</v>
      </c>
    </row>
    <row r="21" spans="2:30" ht="15">
      <c r="B21" s="19" t="s">
        <v>26</v>
      </c>
      <c r="C21" s="19" t="str">
        <f>VLOOKUP($B21,'[1]Country'!$A$2:$B$57,2,FALSE)</f>
        <v>Rép. slovaque</v>
      </c>
      <c r="D21" s="19">
        <f>IF(VLOOKUP($B21,'[1]TD6.5'!$A$8:$I$57,2,FALSE)="","",VLOOKUP($B21,'[1]TD6.5'!$A$8:$I$57,2,FALSE))</f>
      </c>
      <c r="E21" s="19"/>
      <c r="F21" s="18">
        <f>VLOOKUP($B21,'[1]TD6.5'!$A$9:$T$58,3,FALSE)</f>
        <v>33.333333333333336</v>
      </c>
      <c r="G21" s="18" t="str">
        <f>VLOOKUP($B21,'[1]TD6.5'!$A$9:$T$58,4,FALSE)</f>
        <v>m</v>
      </c>
      <c r="H21" s="18">
        <f>VLOOKUP($B21,'[1]TD6.5'!$A$9:$T$58,5,FALSE)</f>
        <v>39.583333333333336</v>
      </c>
      <c r="I21" s="17" t="str">
        <f>VLOOKUP($B21,'[1]TD6.5'!$A$9:$T$58,6,FALSE)</f>
        <v>a</v>
      </c>
      <c r="J21" s="17" t="str">
        <f>VLOOKUP($B21,'[1]TD6.5'!$A$9:$T$58,7,FALSE)</f>
        <v>m</v>
      </c>
      <c r="K21" s="17" t="str">
        <f>VLOOKUP($B21,'[1]TD6.5'!$A$9:$T$58,8,FALSE)</f>
        <v>a</v>
      </c>
      <c r="L21" s="17">
        <f>VLOOKUP($B21,'[1]TD6.5'!$A$9:$T$58,9,FALSE)</f>
        <v>1.7857142857142858</v>
      </c>
      <c r="M21" s="17" t="str">
        <f>VLOOKUP($B21,'[1]TD6.5'!$A$9:$T$58,10,FALSE)</f>
        <v>m</v>
      </c>
      <c r="N21" s="17" t="str">
        <f>VLOOKUP($B21,'[1]TD6.5'!$A$9:$T$58,11,FALSE)</f>
        <v>n</v>
      </c>
      <c r="O21" s="17" t="str">
        <f>VLOOKUP($B21,'[1]TD6.5'!$A$9:$T$58,12,FALSE)</f>
        <v>a</v>
      </c>
      <c r="P21" s="17" t="str">
        <f>VLOOKUP($B21,'[1]TD6.5'!$A$9:$T$58,13,FALSE)</f>
        <v>m</v>
      </c>
      <c r="Q21" s="17" t="str">
        <f>VLOOKUP($B21,'[1]TD6.5'!$A$9:$T$58,14,FALSE)</f>
        <v>a</v>
      </c>
      <c r="R21" s="17">
        <f>VLOOKUP($B21,'[1]TD6.5'!$A$9:$T$58,15,FALSE)</f>
        <v>15.029761904761905</v>
      </c>
      <c r="S21" s="17" t="str">
        <f>VLOOKUP($B21,'[1]TD6.5'!$A$9:$T$58,16,FALSE)</f>
        <v>m</v>
      </c>
      <c r="T21" s="17">
        <f>VLOOKUP($B21,'[1]TD6.5'!$A$9:$T$58,17,FALSE)</f>
        <v>1.0416666666666667</v>
      </c>
      <c r="U21" s="17">
        <f>VLOOKUP($B21,'[1]TD6.5'!$A$9:$T$58,18,FALSE)</f>
        <v>49.85119047619048</v>
      </c>
      <c r="V21" s="17" t="str">
        <f>VLOOKUP($B21,'[1]TD6.5'!$A$9:$T$58,19,FALSE)</f>
        <v>m</v>
      </c>
      <c r="W21" s="17">
        <f>VLOOKUP($B21,'[1]TD6.5'!$A$9:$T$58,20,FALSE)</f>
        <v>59.375</v>
      </c>
      <c r="X21" s="16" t="str">
        <f>CONCATENATE($B21,$E21)</f>
        <v>Slovak Republic</v>
      </c>
      <c r="Y21" s="16" t="str">
        <f>CONCATENATE($C21,$E21)</f>
        <v>Rép. slovaque</v>
      </c>
      <c r="Z21" s="15">
        <f>W21-U21</f>
        <v>9.523809523809518</v>
      </c>
      <c r="AA21" s="4" t="e">
        <f>V21-U21</f>
        <v>#VALUE!</v>
      </c>
      <c r="AB21" s="4">
        <f>T21-R21</f>
        <v>-13.988095238095239</v>
      </c>
      <c r="AC21" s="4" t="e">
        <f>S21-R21</f>
        <v>#VALUE!</v>
      </c>
      <c r="AD21" s="4">
        <f>SUM(H21,K21)-SUM(F21,I21)</f>
        <v>6.25</v>
      </c>
    </row>
    <row r="22" spans="2:30" ht="15">
      <c r="B22" s="19" t="s">
        <v>25</v>
      </c>
      <c r="C22" s="19" t="str">
        <f>VLOOKUP($B22,'[1]Country'!$A$2:$B$57,2,FALSE)</f>
        <v>Islande  </v>
      </c>
      <c r="D22" s="27">
        <f>IF(VLOOKUP($B22,'[1]TD6.5'!$A$8:$I$57,2,FALSE)="","",VLOOKUP($B22,'[1]TD6.5'!$A$8:$I$57,2,FALSE))</f>
      </c>
      <c r="E22" s="19"/>
      <c r="F22" s="18">
        <f>VLOOKUP($B22,'[1]TD6.5'!$A$9:$T$58,3,FALSE)</f>
        <v>25.14880952380953</v>
      </c>
      <c r="G22" s="18">
        <f>VLOOKUP($B22,'[1]TD6.5'!$A$9:$T$58,4,FALSE)</f>
        <v>22.82828282828283</v>
      </c>
      <c r="H22" s="18">
        <f>VLOOKUP($B22,'[1]TD6.5'!$A$9:$T$58,5,FALSE)</f>
        <v>2.7777777777777777</v>
      </c>
      <c r="I22" s="17" t="str">
        <f>VLOOKUP($B22,'[1]TD6.5'!$A$9:$T$58,6,FALSE)</f>
        <v>a</v>
      </c>
      <c r="J22" s="17" t="str">
        <f>VLOOKUP($B22,'[1]TD6.5'!$A$9:$T$58,7,FALSE)</f>
        <v>a</v>
      </c>
      <c r="K22" s="17" t="str">
        <f>VLOOKUP($B22,'[1]TD6.5'!$A$9:$T$58,8,FALSE)</f>
        <v>a</v>
      </c>
      <c r="L22" s="17" t="str">
        <f>VLOOKUP($B22,'[1]TD6.5'!$A$9:$T$58,9,FALSE)</f>
        <v>a</v>
      </c>
      <c r="M22" s="17" t="str">
        <f>VLOOKUP($B22,'[1]TD6.5'!$A$9:$T$58,10,FALSE)</f>
        <v>a</v>
      </c>
      <c r="N22" s="17" t="str">
        <f>VLOOKUP($B22,'[1]TD6.5'!$A$9:$T$58,11,FALSE)</f>
        <v>a</v>
      </c>
      <c r="O22" s="17" t="str">
        <f>VLOOKUP($B22,'[1]TD6.5'!$A$9:$T$58,12,FALSE)</f>
        <v>a</v>
      </c>
      <c r="P22" s="17" t="str">
        <f>VLOOKUP($B22,'[1]TD6.5'!$A$9:$T$58,13,FALSE)</f>
        <v>a</v>
      </c>
      <c r="Q22" s="17" t="str">
        <f>VLOOKUP($B22,'[1]TD6.5'!$A$9:$T$58,14,FALSE)</f>
        <v>a</v>
      </c>
      <c r="R22" s="17">
        <f>VLOOKUP($B22,'[1]TD6.5'!$A$9:$T$58,15,FALSE)</f>
        <v>49.851190476190474</v>
      </c>
      <c r="S22" s="17">
        <f>VLOOKUP($B22,'[1]TD6.5'!$A$9:$T$58,16,FALSE)</f>
        <v>37.222222222222214</v>
      </c>
      <c r="T22" s="17">
        <f>VLOOKUP($B22,'[1]TD6.5'!$A$9:$T$58,17,FALSE)</f>
        <v>41.94444444444444</v>
      </c>
      <c r="U22" s="17">
        <f>VLOOKUP($B22,'[1]TD6.5'!$A$9:$T$58,18,FALSE)</f>
        <v>25</v>
      </c>
      <c r="V22" s="17">
        <f>VLOOKUP($B22,'[1]TD6.5'!$A$9:$T$58,19,FALSE)</f>
        <v>39.94949494949495</v>
      </c>
      <c r="W22" s="17">
        <f>VLOOKUP($B22,'[1]TD6.5'!$A$9:$T$58,20,FALSE)</f>
        <v>55.27777777777778</v>
      </c>
      <c r="X22" s="16" t="str">
        <f>CONCATENATE($B22,$E22)</f>
        <v>Iceland</v>
      </c>
      <c r="Y22" s="16" t="str">
        <f>CONCATENATE($C22,$E22)</f>
        <v>Islande  </v>
      </c>
      <c r="Z22" s="15">
        <f>W22-U22</f>
        <v>30.27777777777778</v>
      </c>
      <c r="AA22" s="4">
        <f>V22-U22</f>
        <v>14.949494949494948</v>
      </c>
      <c r="AB22" s="4">
        <f>T22-R22</f>
        <v>-7.906746031746032</v>
      </c>
      <c r="AC22" s="4">
        <f>S22-R22</f>
        <v>-12.62896825396826</v>
      </c>
      <c r="AD22" s="4">
        <f>SUM(H22,K22)-SUM(F22,I22)</f>
        <v>-22.37103174603175</v>
      </c>
    </row>
    <row r="23" spans="2:30" ht="15">
      <c r="B23" s="19" t="s">
        <v>24</v>
      </c>
      <c r="C23" s="19" t="str">
        <f>VLOOKUP($B23,'[1]Country'!$A$2:$B$57,2,FALSE)</f>
        <v>Écosse  </v>
      </c>
      <c r="D23" s="19">
        <f>IF(VLOOKUP($B23,'[1]TD6.5'!$A$8:$I$57,2,FALSE)="","",VLOOKUP($B23,'[1]TD6.5'!$A$8:$I$57,2,FALSE))</f>
      </c>
      <c r="E23" s="19"/>
      <c r="F23" s="18" t="str">
        <f>VLOOKUP($B23,'[1]TD6.5'!$A$9:$T$58,3,FALSE)</f>
        <v>m</v>
      </c>
      <c r="G23" s="18">
        <f>VLOOKUP($B23,'[1]TD6.5'!$A$9:$T$58,4,FALSE)</f>
        <v>16.96428571428571</v>
      </c>
      <c r="H23" s="18">
        <f>VLOOKUP($B23,'[1]TD6.5'!$A$9:$T$58,5,FALSE)</f>
        <v>14.880952380952383</v>
      </c>
      <c r="I23" s="17" t="str">
        <f>VLOOKUP($B23,'[1]TD6.5'!$A$9:$T$58,6,FALSE)</f>
        <v>m</v>
      </c>
      <c r="J23" s="17" t="str">
        <f>VLOOKUP($B23,'[1]TD6.5'!$A$9:$T$58,7,FALSE)</f>
        <v>a</v>
      </c>
      <c r="K23" s="17" t="str">
        <f>VLOOKUP($B23,'[1]TD6.5'!$A$9:$T$58,8,FALSE)</f>
        <v>a</v>
      </c>
      <c r="L23" s="17" t="str">
        <f>VLOOKUP($B23,'[1]TD6.5'!$A$9:$T$58,9,FALSE)</f>
        <v>m</v>
      </c>
      <c r="M23" s="17" t="str">
        <f>VLOOKUP($B23,'[1]TD6.5'!$A$9:$T$58,10,FALSE)</f>
        <v>a</v>
      </c>
      <c r="N23" s="17" t="str">
        <f>VLOOKUP($B23,'[1]TD6.5'!$A$9:$T$58,11,FALSE)</f>
        <v>a</v>
      </c>
      <c r="O23" s="17" t="str">
        <f>VLOOKUP($B23,'[1]TD6.5'!$A$9:$T$58,12,FALSE)</f>
        <v>m</v>
      </c>
      <c r="P23" s="17" t="str">
        <f>VLOOKUP($B23,'[1]TD6.5'!$A$9:$T$58,13,FALSE)</f>
        <v>a</v>
      </c>
      <c r="Q23" s="17" t="str">
        <f>VLOOKUP($B23,'[1]TD6.5'!$A$9:$T$58,14,FALSE)</f>
        <v>a</v>
      </c>
      <c r="R23" s="17" t="str">
        <f>VLOOKUP($B23,'[1]TD6.5'!$A$9:$T$58,15,FALSE)</f>
        <v>m</v>
      </c>
      <c r="S23" s="17">
        <f>VLOOKUP($B23,'[1]TD6.5'!$A$9:$T$58,16,FALSE)</f>
        <v>53.075396825396815</v>
      </c>
      <c r="T23" s="17">
        <f>VLOOKUP($B23,'[1]TD6.5'!$A$9:$T$58,17,FALSE)</f>
        <v>37.25198412698413</v>
      </c>
      <c r="U23" s="17" t="str">
        <f>VLOOKUP($B23,'[1]TD6.5'!$A$9:$T$58,18,FALSE)</f>
        <v>m</v>
      </c>
      <c r="V23" s="17">
        <f>VLOOKUP($B23,'[1]TD6.5'!$A$9:$T$58,19,FALSE)</f>
        <v>29.96031746031746</v>
      </c>
      <c r="W23" s="17">
        <f>VLOOKUP($B23,'[1]TD6.5'!$A$9:$T$58,20,FALSE)</f>
        <v>47.867063492063494</v>
      </c>
      <c r="X23" s="16" t="str">
        <f>CONCATENATE($B23,$E23)</f>
        <v>Scotland</v>
      </c>
      <c r="Y23" s="16" t="str">
        <f>CONCATENATE($C23,$E23)</f>
        <v>Écosse  </v>
      </c>
      <c r="Z23" s="15" t="e">
        <f>W23-U23</f>
        <v>#VALUE!</v>
      </c>
      <c r="AA23" s="4" t="e">
        <f>V23-U23</f>
        <v>#VALUE!</v>
      </c>
      <c r="AB23" s="4" t="e">
        <f>T23-R23</f>
        <v>#VALUE!</v>
      </c>
      <c r="AC23" s="4" t="e">
        <f>S23-R23</f>
        <v>#VALUE!</v>
      </c>
      <c r="AD23" s="4">
        <f>SUM(H23,K23)-SUM(G23,J23)</f>
        <v>-2.0833333333333286</v>
      </c>
    </row>
    <row r="24" spans="2:30" ht="15">
      <c r="B24" s="19" t="s">
        <v>23</v>
      </c>
      <c r="C24" s="19" t="str">
        <f>VLOOKUP($B24,'[1]Country'!$A$2:$B$57,2,FALSE)</f>
        <v>Suède  </v>
      </c>
      <c r="D24" s="19">
        <f>IF(VLOOKUP($B24,'[1]TD6.5'!$A$8:$I$57,2,FALSE)="","",VLOOKUP($B24,'[1]TD6.5'!$A$8:$I$57,2,FALSE))</f>
      </c>
      <c r="E24" s="19"/>
      <c r="F24" s="18">
        <f>VLOOKUP($B24,'[1]TD6.5'!$A$9:$T$58,3,FALSE)</f>
        <v>17.5</v>
      </c>
      <c r="G24" s="18">
        <f>VLOOKUP($B24,'[1]TD6.5'!$A$9:$T$58,4,FALSE)</f>
        <v>17.5</v>
      </c>
      <c r="H24" s="18">
        <f>VLOOKUP($B24,'[1]TD6.5'!$A$9:$T$58,5,FALSE)</f>
        <v>17.5</v>
      </c>
      <c r="I24" s="17" t="str">
        <f>VLOOKUP($B24,'[1]TD6.5'!$A$9:$T$58,6,FALSE)</f>
        <v>a</v>
      </c>
      <c r="J24" s="17" t="str">
        <f>VLOOKUP($B24,'[1]TD6.5'!$A$9:$T$58,7,FALSE)</f>
        <v>a</v>
      </c>
      <c r="K24" s="17" t="str">
        <f>VLOOKUP($B24,'[1]TD6.5'!$A$9:$T$58,8,FALSE)</f>
        <v>a</v>
      </c>
      <c r="L24" s="17" t="str">
        <f>VLOOKUP($B24,'[1]TD6.5'!$A$9:$T$58,9,FALSE)</f>
        <v>a</v>
      </c>
      <c r="M24" s="17" t="str">
        <f>VLOOKUP($B24,'[1]TD6.5'!$A$9:$T$58,10,FALSE)</f>
        <v>a</v>
      </c>
      <c r="N24" s="17" t="str">
        <f>VLOOKUP($B24,'[1]TD6.5'!$A$9:$T$58,11,FALSE)</f>
        <v>a</v>
      </c>
      <c r="O24" s="17" t="str">
        <f>VLOOKUP($B24,'[1]TD6.5'!$A$9:$T$58,12,FALSE)</f>
        <v>a</v>
      </c>
      <c r="P24" s="17" t="str">
        <f>VLOOKUP($B24,'[1]TD6.5'!$A$9:$T$58,13,FALSE)</f>
        <v>a</v>
      </c>
      <c r="Q24" s="17" t="str">
        <f>VLOOKUP($B24,'[1]TD6.5'!$A$9:$T$58,14,FALSE)</f>
        <v>a</v>
      </c>
      <c r="R24" s="17">
        <f>VLOOKUP($B24,'[1]TD6.5'!$A$9:$T$58,15,FALSE)</f>
        <v>35.625</v>
      </c>
      <c r="S24" s="17">
        <f>VLOOKUP($B24,'[1]TD6.5'!$A$9:$T$58,16,FALSE)</f>
        <v>35.27777777777777</v>
      </c>
      <c r="T24" s="17">
        <f>VLOOKUP($B24,'[1]TD6.5'!$A$9:$T$58,17,FALSE)</f>
        <v>35.27777777777778</v>
      </c>
      <c r="U24" s="17">
        <f>VLOOKUP($B24,'[1]TD6.5'!$A$9:$T$58,18,FALSE)</f>
        <v>46.875</v>
      </c>
      <c r="V24" s="17">
        <f>VLOOKUP($B24,'[1]TD6.5'!$A$9:$T$58,19,FALSE)</f>
        <v>47.22222222222222</v>
      </c>
      <c r="W24" s="17">
        <f>VLOOKUP($B24,'[1]TD6.5'!$A$9:$T$58,20,FALSE)</f>
        <v>47.22222222222222</v>
      </c>
      <c r="X24" s="16" t="str">
        <f>CONCATENATE($B24,$E24)</f>
        <v>Sweden</v>
      </c>
      <c r="Y24" s="16" t="str">
        <f>CONCATENATE($C24,$E24)</f>
        <v>Suède  </v>
      </c>
      <c r="Z24" s="15">
        <f>W24-U24</f>
        <v>0.34722222222222143</v>
      </c>
      <c r="AA24" s="4">
        <f>V24-U24</f>
        <v>0.34722222222222143</v>
      </c>
      <c r="AB24" s="4">
        <f>T24-R24</f>
        <v>-0.34722222222222143</v>
      </c>
      <c r="AC24" s="4">
        <f>S24-R24</f>
        <v>-0.34722222222222854</v>
      </c>
      <c r="AD24" s="4">
        <f>SUM(H24,K24)-SUM(F24,I24)</f>
        <v>0</v>
      </c>
    </row>
    <row r="25" spans="2:30" ht="15">
      <c r="B25" s="19" t="s">
        <v>22</v>
      </c>
      <c r="C25" s="19" t="str">
        <f>VLOOKUP($B25,'[1]Country'!$A$2:$B$57,2,FALSE)</f>
        <v>Slovénie</v>
      </c>
      <c r="D25" s="19">
        <f>IF(VLOOKUP($B25,'[1]TD6.5'!$A$8:$I$57,2,FALSE)="","",VLOOKUP($B25,'[1]TD6.5'!$A$8:$I$57,2,FALSE))</f>
      </c>
      <c r="E25" s="19"/>
      <c r="F25" s="18" t="str">
        <f>VLOOKUP($B25,'[1]TD6.5'!$A$9:$T$58,3,FALSE)</f>
        <v>m</v>
      </c>
      <c r="G25" s="18">
        <f>VLOOKUP($B25,'[1]TD6.5'!$A$9:$T$58,4,FALSE)</f>
        <v>38.19444444444443</v>
      </c>
      <c r="H25" s="18">
        <f>VLOOKUP($B25,'[1]TD6.5'!$A$9:$T$58,5,FALSE)</f>
        <v>41.111111111111114</v>
      </c>
      <c r="I25" s="17" t="str">
        <f>VLOOKUP($B25,'[1]TD6.5'!$A$9:$T$58,6,FALSE)</f>
        <v>m</v>
      </c>
      <c r="J25" s="17" t="str">
        <f>VLOOKUP($B25,'[1]TD6.5'!$A$9:$T$58,7,FALSE)</f>
        <v>a</v>
      </c>
      <c r="K25" s="17" t="str">
        <f>VLOOKUP($B25,'[1]TD6.5'!$A$9:$T$58,8,FALSE)</f>
        <v>a</v>
      </c>
      <c r="L25" s="17" t="str">
        <f>VLOOKUP($B25,'[1]TD6.5'!$A$9:$T$58,9,FALSE)</f>
        <v>m</v>
      </c>
      <c r="M25" s="17" t="str">
        <f>VLOOKUP($B25,'[1]TD6.5'!$A$9:$T$58,10,FALSE)</f>
        <v>n</v>
      </c>
      <c r="N25" s="17" t="str">
        <f>VLOOKUP($B25,'[1]TD6.5'!$A$9:$T$58,11,FALSE)</f>
        <v>n</v>
      </c>
      <c r="O25" s="17" t="str">
        <f>VLOOKUP($B25,'[1]TD6.5'!$A$9:$T$58,12,FALSE)</f>
        <v>m</v>
      </c>
      <c r="P25" s="17" t="str">
        <f>VLOOKUP($B25,'[1]TD6.5'!$A$9:$T$58,13,FALSE)</f>
        <v>n</v>
      </c>
      <c r="Q25" s="17" t="str">
        <f>VLOOKUP($B25,'[1]TD6.5'!$A$9:$T$58,14,FALSE)</f>
        <v>n</v>
      </c>
      <c r="R25" s="17" t="str">
        <f>VLOOKUP($B25,'[1]TD6.5'!$A$9:$T$58,15,FALSE)</f>
        <v>m</v>
      </c>
      <c r="S25" s="17">
        <f>VLOOKUP($B25,'[1]TD6.5'!$A$9:$T$58,16,FALSE)</f>
        <v>4.166666666666666</v>
      </c>
      <c r="T25" s="17">
        <f>VLOOKUP($B25,'[1]TD6.5'!$A$9:$T$58,17,FALSE)</f>
        <v>15.416666666666668</v>
      </c>
      <c r="U25" s="17" t="str">
        <f>VLOOKUP($B25,'[1]TD6.5'!$A$9:$T$58,18,FALSE)</f>
        <v>m</v>
      </c>
      <c r="V25" s="17">
        <f>VLOOKUP($B25,'[1]TD6.5'!$A$9:$T$58,19,FALSE)</f>
        <v>57.63888888888888</v>
      </c>
      <c r="W25" s="17">
        <f>VLOOKUP($B25,'[1]TD6.5'!$A$9:$T$58,20,FALSE)</f>
        <v>43.47222222222222</v>
      </c>
      <c r="X25" s="16" t="str">
        <f>CONCATENATE($B25,$E25)</f>
        <v>Slovenia</v>
      </c>
      <c r="Y25" s="16" t="str">
        <f>CONCATENATE($C25,$E25)</f>
        <v>Slovénie</v>
      </c>
      <c r="Z25" s="15" t="e">
        <f>W25-U25</f>
        <v>#VALUE!</v>
      </c>
      <c r="AA25" s="4" t="e">
        <f>V25-U25</f>
        <v>#VALUE!</v>
      </c>
      <c r="AB25" s="4" t="e">
        <f>T25-R25</f>
        <v>#VALUE!</v>
      </c>
      <c r="AC25" s="4" t="e">
        <f>S25-R25</f>
        <v>#VALUE!</v>
      </c>
      <c r="AD25" s="4">
        <f>SUM(H25,K25)-SUM(G25,J25)</f>
        <v>2.9166666666666856</v>
      </c>
    </row>
    <row r="26" spans="2:30" ht="15">
      <c r="B26" s="19" t="s">
        <v>21</v>
      </c>
      <c r="C26" s="19" t="str">
        <f>VLOOKUP($B26,'[1]Country'!$A$2:$B$57,2,FALSE)</f>
        <v>Australie  </v>
      </c>
      <c r="D26" s="19">
        <f>IF(VLOOKUP($B26,'[1]TD6.5'!$A$8:$I$57,2,FALSE)="","",VLOOKUP($B26,'[1]TD6.5'!$A$8:$I$57,2,FALSE))</f>
      </c>
      <c r="E26" s="19"/>
      <c r="F26" s="18" t="str">
        <f>VLOOKUP($B26,'[1]TD6.5'!$A$9:$T$58,3,FALSE)</f>
        <v>n</v>
      </c>
      <c r="G26" s="18" t="str">
        <f>VLOOKUP($B26,'[1]TD6.5'!$A$9:$T$58,4,FALSE)</f>
        <v>n</v>
      </c>
      <c r="H26" s="18" t="str">
        <f>VLOOKUP($B26,'[1]TD6.5'!$A$9:$T$58,5,FALSE)</f>
        <v>n</v>
      </c>
      <c r="I26" s="17">
        <f>VLOOKUP($B26,'[1]TD6.5'!$A$9:$T$58,6,FALSE)</f>
        <v>75.625</v>
      </c>
      <c r="J26" s="17">
        <f>VLOOKUP($B26,'[1]TD6.5'!$A$9:$T$58,7,FALSE)</f>
        <v>56.0515873015873</v>
      </c>
      <c r="K26" s="18">
        <f>VLOOKUP($B26,'[1]TD6.5'!$A$9:$T$58,8,FALSE)</f>
        <v>58.13492063492065</v>
      </c>
      <c r="L26" s="17" t="str">
        <f>VLOOKUP($B26,'[1]TD6.5'!$A$9:$T$58,9,FALSE)</f>
        <v>a</v>
      </c>
      <c r="M26" s="17" t="str">
        <f>VLOOKUP($B26,'[1]TD6.5'!$A$9:$T$58,10,FALSE)</f>
        <v>a</v>
      </c>
      <c r="N26" s="17" t="str">
        <f>VLOOKUP($B26,'[1]TD6.5'!$A$9:$T$58,11,FALSE)</f>
        <v>a</v>
      </c>
      <c r="O26" s="17" t="str">
        <f>VLOOKUP($B26,'[1]TD6.5'!$A$9:$T$58,12,FALSE)</f>
        <v>a</v>
      </c>
      <c r="P26" s="17" t="str">
        <f>VLOOKUP($B26,'[1]TD6.5'!$A$9:$T$58,13,FALSE)</f>
        <v>a</v>
      </c>
      <c r="Q26" s="17" t="str">
        <f>VLOOKUP($B26,'[1]TD6.5'!$A$9:$T$58,14,FALSE)</f>
        <v>a</v>
      </c>
      <c r="R26" s="17" t="str">
        <f>VLOOKUP($B26,'[1]TD6.5'!$A$9:$T$58,15,FALSE)</f>
        <v>a</v>
      </c>
      <c r="S26" s="17" t="str">
        <f>VLOOKUP($B26,'[1]TD6.5'!$A$9:$T$58,16,FALSE)</f>
        <v>a</v>
      </c>
      <c r="T26" s="17" t="str">
        <f>VLOOKUP($B26,'[1]TD6.5'!$A$9:$T$58,17,FALSE)</f>
        <v>a</v>
      </c>
      <c r="U26" s="17">
        <f>VLOOKUP($B26,'[1]TD6.5'!$A$9:$T$58,18,FALSE)</f>
        <v>24.375</v>
      </c>
      <c r="V26" s="17">
        <f>VLOOKUP($B26,'[1]TD6.5'!$A$9:$T$58,19,FALSE)</f>
        <v>43.948412698412696</v>
      </c>
      <c r="W26" s="17">
        <f>VLOOKUP($B26,'[1]TD6.5'!$A$9:$T$58,20,FALSE)</f>
        <v>41.86507936507937</v>
      </c>
      <c r="X26" s="16" t="str">
        <f>CONCATENATE($B26,$E26)</f>
        <v>Australia</v>
      </c>
      <c r="Y26" s="16" t="str">
        <f>CONCATENATE($C26,$E26)</f>
        <v>Australie  </v>
      </c>
      <c r="Z26" s="15">
        <f>W26-U26</f>
        <v>17.490079365079367</v>
      </c>
      <c r="AD26" s="4">
        <f>SUM(H26,K26)-SUM(F26,I26)</f>
        <v>-17.490079365079353</v>
      </c>
    </row>
    <row r="27" spans="2:30" ht="15">
      <c r="B27" s="19" t="s">
        <v>20</v>
      </c>
      <c r="C27" s="19" t="str">
        <f>VLOOKUP($B27,'[1]Country'!$A$2:$B$57,2,FALSE)</f>
        <v>Corée  </v>
      </c>
      <c r="D27" s="19">
        <f>IF(VLOOKUP($B27,'[1]TD6.5'!$A$8:$I$57,2,FALSE)="","",VLOOKUP($B27,'[1]TD6.5'!$A$8:$I$57,2,FALSE))</f>
      </c>
      <c r="E27" s="19"/>
      <c r="F27" s="18">
        <f>VLOOKUP($B27,'[1]TD6.5'!$A$9:$T$58,3,FALSE)</f>
        <v>9.375</v>
      </c>
      <c r="G27" s="18">
        <f>VLOOKUP($B27,'[1]TD6.5'!$A$9:$T$58,4,FALSE)</f>
        <v>6.944444444444444</v>
      </c>
      <c r="H27" s="18">
        <f>VLOOKUP($B27,'[1]TD6.5'!$A$9:$T$58,5,FALSE)</f>
        <v>26.73611111111111</v>
      </c>
      <c r="I27" s="17" t="str">
        <f>VLOOKUP($B27,'[1]TD6.5'!$A$9:$T$58,6,FALSE)</f>
        <v>a</v>
      </c>
      <c r="J27" s="17" t="str">
        <f>VLOOKUP($B27,'[1]TD6.5'!$A$9:$T$58,7,FALSE)</f>
        <v>a</v>
      </c>
      <c r="K27" s="18" t="str">
        <f>VLOOKUP($B27,'[1]TD6.5'!$A$9:$T$58,8,FALSE)</f>
        <v>a</v>
      </c>
      <c r="L27" s="17">
        <f>VLOOKUP($B27,'[1]TD6.5'!$A$9:$T$58,9,FALSE)</f>
        <v>34.375</v>
      </c>
      <c r="M27" s="17">
        <f>VLOOKUP($B27,'[1]TD6.5'!$A$9:$T$58,10,FALSE)</f>
        <v>36.45833333333333</v>
      </c>
      <c r="N27" s="17">
        <f>VLOOKUP($B27,'[1]TD6.5'!$A$9:$T$58,11,FALSE)</f>
        <v>25.833333333333336</v>
      </c>
      <c r="O27" s="17" t="str">
        <f>VLOOKUP($B27,'[1]TD6.5'!$A$9:$T$58,12,FALSE)</f>
        <v>a</v>
      </c>
      <c r="P27" s="17" t="str">
        <f>VLOOKUP($B27,'[1]TD6.5'!$A$9:$T$58,13,FALSE)</f>
        <v>a</v>
      </c>
      <c r="Q27" s="17" t="str">
        <f>VLOOKUP($B27,'[1]TD6.5'!$A$9:$T$58,14,FALSE)</f>
        <v>a</v>
      </c>
      <c r="R27" s="17">
        <f>VLOOKUP($B27,'[1]TD6.5'!$A$9:$T$58,15,FALSE)</f>
        <v>8.333333333333332</v>
      </c>
      <c r="S27" s="17">
        <f>VLOOKUP($B27,'[1]TD6.5'!$A$9:$T$58,16,FALSE)</f>
        <v>7.986111111111111</v>
      </c>
      <c r="T27" s="17">
        <f>VLOOKUP($B27,'[1]TD6.5'!$A$9:$T$58,17,FALSE)</f>
        <v>5.902777777777778</v>
      </c>
      <c r="U27" s="17">
        <f>VLOOKUP($B27,'[1]TD6.5'!$A$9:$T$58,18,FALSE)</f>
        <v>47.91666666666666</v>
      </c>
      <c r="V27" s="17">
        <f>VLOOKUP($B27,'[1]TD6.5'!$A$9:$T$58,19,FALSE)</f>
        <v>48.6111111111111</v>
      </c>
      <c r="W27" s="17">
        <f>VLOOKUP($B27,'[1]TD6.5'!$A$9:$T$58,20,FALSE)</f>
        <v>41.52777777777778</v>
      </c>
      <c r="X27" s="16" t="str">
        <f>CONCATENATE($B27,$E27)</f>
        <v>Korea</v>
      </c>
      <c r="Y27" s="16" t="str">
        <f>CONCATENATE($C27,$E27)</f>
        <v>Corée  </v>
      </c>
      <c r="Z27" s="15">
        <f>W27-U27</f>
        <v>-6.388888888888879</v>
      </c>
      <c r="AD27" s="4">
        <f>SUM(H27,K27)-SUM(F27,I27)</f>
        <v>17.36111111111111</v>
      </c>
    </row>
    <row r="28" spans="2:30" ht="15">
      <c r="B28" s="19" t="s">
        <v>19</v>
      </c>
      <c r="C28" s="19" t="str">
        <f>VLOOKUP($B28,'[1]Country'!$A$2:$B$57,2,FALSE)</f>
        <v>Danemark  </v>
      </c>
      <c r="D28" s="19">
        <f>IF(VLOOKUP($B28,'[1]TD6.5'!$A$8:$I$57,2,FALSE)="","",VLOOKUP($B28,'[1]TD6.5'!$A$8:$I$57,2,FALSE))</f>
      </c>
      <c r="E28" s="19"/>
      <c r="F28" s="18">
        <f>VLOOKUP($B28,'[1]TD6.5'!$A$9:$T$58,3,FALSE)</f>
        <v>18.75</v>
      </c>
      <c r="G28" s="18">
        <f>VLOOKUP($B28,'[1]TD6.5'!$A$9:$T$58,4,FALSE)</f>
        <v>18.75</v>
      </c>
      <c r="H28" s="18">
        <f>VLOOKUP($B28,'[1]TD6.5'!$A$9:$T$58,5,FALSE)</f>
        <v>22.321428571428573</v>
      </c>
      <c r="I28" s="17" t="str">
        <f>VLOOKUP($B28,'[1]TD6.5'!$A$9:$T$58,6,FALSE)</f>
        <v>a</v>
      </c>
      <c r="J28" s="17" t="str">
        <f>VLOOKUP($B28,'[1]TD6.5'!$A$9:$T$58,7,FALSE)</f>
        <v>a</v>
      </c>
      <c r="K28" s="17" t="str">
        <f>VLOOKUP($B28,'[1]TD6.5'!$A$9:$T$58,8,FALSE)</f>
        <v>a</v>
      </c>
      <c r="L28" s="17" t="str">
        <f>VLOOKUP($B28,'[1]TD6.5'!$A$9:$T$58,9,FALSE)</f>
        <v>n</v>
      </c>
      <c r="M28" s="17" t="str">
        <f>VLOOKUP($B28,'[1]TD6.5'!$A$9:$T$58,10,FALSE)</f>
        <v>n</v>
      </c>
      <c r="N28" s="17" t="str">
        <f>VLOOKUP($B28,'[1]TD6.5'!$A$9:$T$58,11,FALSE)</f>
        <v>n</v>
      </c>
      <c r="O28" s="17" t="str">
        <f>VLOOKUP($B28,'[1]TD6.5'!$A$9:$T$58,12,FALSE)</f>
        <v>a</v>
      </c>
      <c r="P28" s="17" t="str">
        <f>VLOOKUP($B28,'[1]TD6.5'!$A$9:$T$58,13,FALSE)</f>
        <v>a</v>
      </c>
      <c r="Q28" s="17" t="str">
        <f>VLOOKUP($B28,'[1]TD6.5'!$A$9:$T$58,14,FALSE)</f>
        <v>a</v>
      </c>
      <c r="R28" s="17">
        <f>VLOOKUP($B28,'[1]TD6.5'!$A$9:$T$58,15,FALSE)</f>
        <v>37.5</v>
      </c>
      <c r="S28" s="17">
        <f>VLOOKUP($B28,'[1]TD6.5'!$A$9:$T$58,16,FALSE)</f>
        <v>40.27777777777777</v>
      </c>
      <c r="T28" s="17">
        <f>VLOOKUP($B28,'[1]TD6.5'!$A$9:$T$58,17,FALSE)</f>
        <v>36.7063492063492</v>
      </c>
      <c r="U28" s="17">
        <f>VLOOKUP($B28,'[1]TD6.5'!$A$9:$T$58,18,FALSE)</f>
        <v>43.75</v>
      </c>
      <c r="V28" s="17">
        <f>VLOOKUP($B28,'[1]TD6.5'!$A$9:$T$58,19,FALSE)</f>
        <v>40.97222222222222</v>
      </c>
      <c r="W28" s="17">
        <f>VLOOKUP($B28,'[1]TD6.5'!$A$9:$T$58,20,FALSE)</f>
        <v>40.97222222222222</v>
      </c>
      <c r="X28" s="16" t="str">
        <f>CONCATENATE($B28,$E28)</f>
        <v>Denmark</v>
      </c>
      <c r="Y28" s="16" t="str">
        <f>CONCATENATE($C28,$E28)</f>
        <v>Danemark  </v>
      </c>
      <c r="Z28" s="15">
        <f>W28-U28</f>
        <v>-2.7777777777777786</v>
      </c>
      <c r="AA28" s="4">
        <f>V28-U28</f>
        <v>-2.7777777777777786</v>
      </c>
      <c r="AB28" s="4">
        <f>T28-R28</f>
        <v>-0.7936507936507979</v>
      </c>
      <c r="AC28" s="4">
        <f>S28-R28</f>
        <v>2.7777777777777715</v>
      </c>
      <c r="AD28" s="4">
        <f>SUM(H28,K28)-SUM(F28,I28)</f>
        <v>3.571428571428573</v>
      </c>
    </row>
    <row r="29" spans="1:30" ht="23.25">
      <c r="A29" t="s">
        <v>0</v>
      </c>
      <c r="B29" s="26" t="s">
        <v>18</v>
      </c>
      <c r="C29" s="26" t="str">
        <f>VLOOKUP($B29,'[1]Country'!$A$2:$B$57,2,FALSE)</f>
        <v>Moyenne de l'OCDE</v>
      </c>
      <c r="D29" s="25">
        <f>IF(VLOOKUP($B29,'[1]TD6.5'!$A$8:$I$57,2,FALSE)="","",VLOOKUP($B29,'[1]TD6.5'!$A$8:$I$57,2,FALSE))</f>
        <v>2</v>
      </c>
      <c r="E29" s="25"/>
      <c r="F29" s="24">
        <f>VLOOKUP($A29,'[1]TD6.5'!$A$9:$T$58,3,FALSE)</f>
        <v>19.165100250626562</v>
      </c>
      <c r="G29" s="24">
        <f>VLOOKUP($A29,'[1]TD6.5'!$A$9:$T$58,4,FALSE)</f>
        <v>19.75516442621706</v>
      </c>
      <c r="H29" s="24">
        <f>VLOOKUP($A29,'[1]TD6.5'!$A$9:$T$58,5,FALSE)</f>
        <v>23.185829156223893</v>
      </c>
      <c r="I29" s="23">
        <f>VLOOKUP($A29,'[1]TD6.5'!$A$9:$T$58,6,FALSE)</f>
        <v>12.114661654135338</v>
      </c>
      <c r="J29" s="23">
        <f>VLOOKUP($A29,'[1]TD6.5'!$A$9:$T$58,7,FALSE)</f>
        <v>10.43673171022795</v>
      </c>
      <c r="K29" s="24">
        <f>VLOOKUP($A29,'[1]TD6.5'!$A$9:$T$58,8,FALSE)</f>
        <v>9.842314118629908</v>
      </c>
      <c r="L29" s="23">
        <f>VLOOKUP($A29,'[1]TD6.5'!$A$9:$T$58,9,FALSE)</f>
        <v>6.539786967418546</v>
      </c>
      <c r="M29" s="23">
        <f>VLOOKUP($A29,'[1]TD6.5'!$A$9:$T$58,10,FALSE)</f>
        <v>5.750313283208019</v>
      </c>
      <c r="N29" s="23">
        <f>VLOOKUP($A29,'[1]TD6.5'!$A$9:$T$58,11,FALSE)</f>
        <v>4.884607351712615</v>
      </c>
      <c r="O29" s="23">
        <f>VLOOKUP($A29,'[1]TD6.5'!$A$9:$T$58,12,FALSE)</f>
        <v>1.8248746867167922</v>
      </c>
      <c r="P29" s="23">
        <f>VLOOKUP($A29,'[1]TD6.5'!$A$9:$T$58,13,FALSE)</f>
        <v>1.4619883040935668</v>
      </c>
      <c r="Q29" s="23">
        <f>VLOOKUP($A29,'[1]TD6.5'!$A$9:$T$58,14,FALSE)</f>
        <v>2.135547201336675</v>
      </c>
      <c r="R29" s="23">
        <f>VLOOKUP($A29,'[1]TD6.5'!$A$9:$T$58,15,FALSE)</f>
        <v>17.114661654135336</v>
      </c>
      <c r="S29" s="23">
        <f>VLOOKUP($A29,'[1]TD6.5'!$A$9:$T$58,16,FALSE)</f>
        <v>16.838077336197635</v>
      </c>
      <c r="T29" s="23">
        <f>VLOOKUP($A29,'[1]TD6.5'!$A$9:$T$58,17,FALSE)</f>
        <v>19.11810776942356</v>
      </c>
      <c r="U29" s="23">
        <f>VLOOKUP($A29,'[1]TD6.5'!$A$9:$T$58,18,FALSE)</f>
        <v>43.240914786967416</v>
      </c>
      <c r="V29" s="23">
        <f>VLOOKUP($A29,'[1]TD6.5'!$A$9:$T$58,19,FALSE)</f>
        <v>45.757724940055766</v>
      </c>
      <c r="W29" s="23">
        <f>VLOOKUP($A29,'[1]TD6.5'!$A$9:$T$58,20,FALSE)</f>
        <v>40.833594402673356</v>
      </c>
      <c r="X29" s="16" t="str">
        <f>CONCATENATE($B29,$E29)</f>
        <v>OECD average</v>
      </c>
      <c r="Y29" s="16" t="str">
        <f>CONCATENATE($C29,$E29)</f>
        <v>Moyenne de l'OCDE</v>
      </c>
      <c r="Z29" s="15"/>
      <c r="AD29" s="4"/>
    </row>
    <row r="30" spans="2:30" ht="15">
      <c r="B30" s="19" t="s">
        <v>17</v>
      </c>
      <c r="C30" s="19" t="str">
        <f>VLOOKUP($B30,'[1]Country'!$A$2:$B$57,2,FALSE)</f>
        <v>Italie  </v>
      </c>
      <c r="D30" s="19">
        <f>IF(VLOOKUP($B30,'[1]TD6.5'!$A$8:$I$57,2,FALSE)="","",VLOOKUP($B30,'[1]TD6.5'!$A$8:$I$57,2,FALSE))</f>
      </c>
      <c r="E30" s="19"/>
      <c r="F30" s="18">
        <f>VLOOKUP($B30,'[1]TD6.5'!$A$9:$T$58,3,FALSE)</f>
        <v>22.916666666666668</v>
      </c>
      <c r="G30" s="18">
        <f>VLOOKUP($B30,'[1]TD6.5'!$A$9:$T$58,4,FALSE)</f>
        <v>31.051587301587304</v>
      </c>
      <c r="H30" s="18">
        <f>VLOOKUP($B30,'[1]TD6.5'!$A$9:$T$58,5,FALSE)</f>
        <v>36.3343253968254</v>
      </c>
      <c r="I30" s="17" t="str">
        <f>VLOOKUP($B30,'[1]TD6.5'!$A$9:$T$58,6,FALSE)</f>
        <v>a</v>
      </c>
      <c r="J30" s="17" t="str">
        <f>VLOOKUP($B30,'[1]TD6.5'!$A$9:$T$58,7,FALSE)</f>
        <v>a</v>
      </c>
      <c r="K30" s="18" t="str">
        <f>VLOOKUP($B30,'[1]TD6.5'!$A$9:$T$58,8,FALSE)</f>
        <v>a</v>
      </c>
      <c r="L30" s="17">
        <f>VLOOKUP($B30,'[1]TD6.5'!$A$9:$T$58,9,FALSE)</f>
        <v>16.071428571428573</v>
      </c>
      <c r="M30" s="17">
        <f>VLOOKUP($B30,'[1]TD6.5'!$A$9:$T$58,10,FALSE)</f>
        <v>16.07142857142857</v>
      </c>
      <c r="N30" s="17">
        <f>VLOOKUP($B30,'[1]TD6.5'!$A$9:$T$58,11,FALSE)</f>
        <v>16.071428571428573</v>
      </c>
      <c r="O30" s="17" t="str">
        <f>VLOOKUP($B30,'[1]TD6.5'!$A$9:$T$58,12,FALSE)</f>
        <v>a</v>
      </c>
      <c r="P30" s="17" t="str">
        <f>VLOOKUP($B30,'[1]TD6.5'!$A$9:$T$58,13,FALSE)</f>
        <v>a</v>
      </c>
      <c r="Q30" s="17" t="str">
        <f>VLOOKUP($B30,'[1]TD6.5'!$A$9:$T$58,14,FALSE)</f>
        <v>a</v>
      </c>
      <c r="R30" s="17">
        <f>VLOOKUP($B30,'[1]TD6.5'!$A$9:$T$58,15,FALSE)</f>
        <v>14.583333333333336</v>
      </c>
      <c r="S30" s="17">
        <f>VLOOKUP($B30,'[1]TD6.5'!$A$9:$T$58,16,FALSE)</f>
        <v>6.25</v>
      </c>
      <c r="T30" s="17">
        <f>VLOOKUP($B30,'[1]TD6.5'!$A$9:$T$58,17,FALSE)</f>
        <v>8.333333333333334</v>
      </c>
      <c r="U30" s="17">
        <f>VLOOKUP($B30,'[1]TD6.5'!$A$9:$T$58,18,FALSE)</f>
        <v>46.42857142857142</v>
      </c>
      <c r="V30" s="17">
        <f>VLOOKUP($B30,'[1]TD6.5'!$A$9:$T$58,19,FALSE)</f>
        <v>46.62698412698412</v>
      </c>
      <c r="W30" s="17">
        <f>VLOOKUP($B30,'[1]TD6.5'!$A$9:$T$58,20,FALSE)</f>
        <v>39.260912698412696</v>
      </c>
      <c r="X30" s="16" t="str">
        <f>CONCATENATE($B30,$E30)</f>
        <v>Italy</v>
      </c>
      <c r="Y30" s="16" t="str">
        <f>CONCATENATE($C30,$E30)</f>
        <v>Italie  </v>
      </c>
      <c r="Z30" s="15">
        <f>W30-U30</f>
        <v>-7.167658730158728</v>
      </c>
      <c r="AD30" s="4">
        <f>SUM(H30,K30)-SUM(F30,I30)</f>
        <v>13.417658730158731</v>
      </c>
    </row>
    <row r="31" spans="2:30" ht="15">
      <c r="B31" s="19" t="s">
        <v>16</v>
      </c>
      <c r="C31" s="19" t="str">
        <f>VLOOKUP($B31,'[1]Country'!$A$2:$B$57,2,FALSE)</f>
        <v>France  </v>
      </c>
      <c r="D31" s="19">
        <f>IF(VLOOKUP($B31,'[1]TD6.5'!$A$8:$I$57,2,FALSE)="","",VLOOKUP($B31,'[1]TD6.5'!$A$8:$I$57,2,FALSE))</f>
      </c>
      <c r="E31" s="19"/>
      <c r="F31" s="18">
        <f>VLOOKUP($B31,'[1]TD6.5'!$A$9:$T$58,3,FALSE)</f>
        <v>23.511904761904766</v>
      </c>
      <c r="G31" s="18">
        <f>VLOOKUP($B31,'[1]TD6.5'!$A$9:$T$58,4,FALSE)</f>
        <v>26.736111111111104</v>
      </c>
      <c r="H31" s="18">
        <f>VLOOKUP($B31,'[1]TD6.5'!$A$9:$T$58,5,FALSE)</f>
        <v>29.117063492063494</v>
      </c>
      <c r="I31" s="17" t="str">
        <f>VLOOKUP($B31,'[1]TD6.5'!$A$9:$T$58,6,FALSE)</f>
        <v>a</v>
      </c>
      <c r="J31" s="17" t="str">
        <f>VLOOKUP($B31,'[1]TD6.5'!$A$9:$T$58,7,FALSE)</f>
        <v>a</v>
      </c>
      <c r="K31" s="17" t="str">
        <f>VLOOKUP($B31,'[1]TD6.5'!$A$9:$T$58,8,FALSE)</f>
        <v>a</v>
      </c>
      <c r="L31" s="17">
        <f>VLOOKUP($B31,'[1]TD6.5'!$A$9:$T$58,9,FALSE)</f>
        <v>10.416666666666668</v>
      </c>
      <c r="M31" s="17">
        <f>VLOOKUP($B31,'[1]TD6.5'!$A$9:$T$58,10,FALSE)</f>
        <v>6.25</v>
      </c>
      <c r="N31" s="17">
        <f>VLOOKUP($B31,'[1]TD6.5'!$A$9:$T$58,11,FALSE)</f>
        <v>6.25</v>
      </c>
      <c r="O31" s="17">
        <f>VLOOKUP($B31,'[1]TD6.5'!$A$9:$T$58,12,FALSE)</f>
        <v>34.67261904761905</v>
      </c>
      <c r="P31" s="17">
        <f>VLOOKUP($B31,'[1]TD6.5'!$A$9:$T$58,13,FALSE)</f>
        <v>27.77777777777777</v>
      </c>
      <c r="Q31" s="17">
        <f>VLOOKUP($B31,'[1]TD6.5'!$A$9:$T$58,14,FALSE)</f>
        <v>30.753968253968257</v>
      </c>
      <c r="R31" s="17" t="str">
        <f>VLOOKUP($B31,'[1]TD6.5'!$A$9:$T$58,15,FALSE)</f>
        <v>n</v>
      </c>
      <c r="S31" s="17" t="str">
        <f>VLOOKUP($B31,'[1]TD6.5'!$A$9:$T$58,16,FALSE)</f>
        <v>n</v>
      </c>
      <c r="T31" s="17" t="str">
        <f>VLOOKUP($B31,'[1]TD6.5'!$A$9:$T$58,17,FALSE)</f>
        <v>n</v>
      </c>
      <c r="U31" s="17">
        <f>VLOOKUP($B31,'[1]TD6.5'!$A$9:$T$58,18,FALSE)</f>
        <v>31.39880952380953</v>
      </c>
      <c r="V31" s="17">
        <f>VLOOKUP($B31,'[1]TD6.5'!$A$9:$T$58,19,FALSE)</f>
        <v>39.2361111111111</v>
      </c>
      <c r="W31" s="17">
        <f>VLOOKUP($B31,'[1]TD6.5'!$A$9:$T$58,20,FALSE)</f>
        <v>33.87896825396825</v>
      </c>
      <c r="X31" s="16" t="str">
        <f>CONCATENATE($B31,$E31)</f>
        <v>France</v>
      </c>
      <c r="Y31" s="16" t="str">
        <f>CONCATENATE($C31,$E31)</f>
        <v>France  </v>
      </c>
      <c r="Z31" s="15">
        <f>W31-U31</f>
        <v>2.480158730158724</v>
      </c>
      <c r="AD31" s="4">
        <f>SUM(H31,K31)-SUM(F31,I31)</f>
        <v>5.605158730158728</v>
      </c>
    </row>
    <row r="32" spans="2:30" ht="15">
      <c r="B32" s="19" t="s">
        <v>15</v>
      </c>
      <c r="C32" s="19" t="str">
        <f>VLOOKUP($B32,'[1]Country'!$A$2:$B$57,2,FALSE)</f>
        <v>Autriche  </v>
      </c>
      <c r="D32" s="19">
        <f>IF(VLOOKUP($B32,'[1]TD6.5'!$A$8:$I$57,2,FALSE)="","",VLOOKUP($B32,'[1]TD6.5'!$A$8:$I$57,2,FALSE))</f>
      </c>
      <c r="E32" s="19"/>
      <c r="F32" s="18">
        <f>VLOOKUP($B32,'[1]TD6.5'!$A$9:$T$58,3,FALSE)</f>
        <v>26.875</v>
      </c>
      <c r="G32" s="18">
        <f>VLOOKUP($B32,'[1]TD6.5'!$A$9:$T$58,4,FALSE)</f>
        <v>26.527777777777775</v>
      </c>
      <c r="H32" s="18">
        <f>VLOOKUP($B32,'[1]TD6.5'!$A$9:$T$58,5,FALSE)</f>
        <v>26.52777777777778</v>
      </c>
      <c r="I32" s="17">
        <f>VLOOKUP($B32,'[1]TD6.5'!$A$9:$T$58,6,FALSE)</f>
        <v>21.666666666666664</v>
      </c>
      <c r="J32" s="17">
        <f>VLOOKUP($B32,'[1]TD6.5'!$A$9:$T$58,7,FALSE)</f>
        <v>21.666666666666664</v>
      </c>
      <c r="K32" s="17">
        <f>VLOOKUP($B32,'[1]TD6.5'!$A$9:$T$58,8,FALSE)</f>
        <v>21.666666666666668</v>
      </c>
      <c r="L32" s="17" t="str">
        <f>VLOOKUP($B32,'[1]TD6.5'!$A$9:$T$58,9,FALSE)</f>
        <v>n</v>
      </c>
      <c r="M32" s="17" t="str">
        <f>VLOOKUP($B32,'[1]TD6.5'!$A$9:$T$58,10,FALSE)</f>
        <v>n</v>
      </c>
      <c r="N32" s="17" t="str">
        <f>VLOOKUP($B32,'[1]TD6.5'!$A$9:$T$58,11,FALSE)</f>
        <v>n</v>
      </c>
      <c r="O32" s="17" t="str">
        <f>VLOOKUP($B32,'[1]TD6.5'!$A$9:$T$58,12,FALSE)</f>
        <v>a</v>
      </c>
      <c r="P32" s="17" t="str">
        <f>VLOOKUP($B32,'[1]TD6.5'!$A$9:$T$58,13,FALSE)</f>
        <v>a</v>
      </c>
      <c r="Q32" s="17" t="str">
        <f>VLOOKUP($B32,'[1]TD6.5'!$A$9:$T$58,14,FALSE)</f>
        <v>a</v>
      </c>
      <c r="R32" s="17">
        <f>VLOOKUP($B32,'[1]TD6.5'!$A$9:$T$58,15,FALSE)</f>
        <v>22.916666666666664</v>
      </c>
      <c r="S32" s="17">
        <f>VLOOKUP($B32,'[1]TD6.5'!$A$9:$T$58,16,FALSE)</f>
        <v>21.875</v>
      </c>
      <c r="T32" s="17">
        <f>VLOOKUP($B32,'[1]TD6.5'!$A$9:$T$58,17,FALSE)</f>
        <v>21.875</v>
      </c>
      <c r="U32" s="17">
        <f>VLOOKUP($B32,'[1]TD6.5'!$A$9:$T$58,18,FALSE)</f>
        <v>28.541666666666664</v>
      </c>
      <c r="V32" s="17">
        <f>VLOOKUP($B32,'[1]TD6.5'!$A$9:$T$58,19,FALSE)</f>
        <v>29.930555555555557</v>
      </c>
      <c r="W32" s="17">
        <f>VLOOKUP($B32,'[1]TD6.5'!$A$9:$T$58,20,FALSE)</f>
        <v>29.930555555555557</v>
      </c>
      <c r="X32" s="16" t="str">
        <f>CONCATENATE($B32,$E32)</f>
        <v>Austria</v>
      </c>
      <c r="Y32" s="16" t="str">
        <f>CONCATENATE($C32,$E32)</f>
        <v>Autriche  </v>
      </c>
      <c r="Z32" s="15">
        <f>W32-U32</f>
        <v>1.3888888888888928</v>
      </c>
      <c r="AD32" s="4">
        <f>SUM(H32,K32)-SUM(F32,I32)</f>
        <v>-0.34722222222222143</v>
      </c>
    </row>
    <row r="33" spans="2:30" ht="15">
      <c r="B33" s="19" t="s">
        <v>14</v>
      </c>
      <c r="C33" s="19" t="str">
        <f>VLOOKUP($B33,'[1]Country'!$A$2:$B$57,2,FALSE)</f>
        <v>Espagne  </v>
      </c>
      <c r="D33" s="19">
        <f>IF(VLOOKUP($B33,'[1]TD6.5'!$A$8:$I$57,2,FALSE)="","",VLOOKUP($B33,'[1]TD6.5'!$A$8:$I$57,2,FALSE))</f>
      </c>
      <c r="E33" s="19"/>
      <c r="F33" s="18" t="str">
        <f>VLOOKUP($B33,'[1]TD6.5'!$A$9:$T$58,3,FALSE)</f>
        <v>n</v>
      </c>
      <c r="G33" s="18">
        <f>VLOOKUP($B33,'[1]TD6.5'!$A$9:$T$58,4,FALSE)</f>
        <v>8.75</v>
      </c>
      <c r="H33" s="18">
        <f>VLOOKUP($B33,'[1]TD6.5'!$A$9:$T$58,5,FALSE)</f>
        <v>16.25</v>
      </c>
      <c r="I33" s="17">
        <f>VLOOKUP($B33,'[1]TD6.5'!$A$9:$T$58,6,FALSE)</f>
        <v>57.29166666666666</v>
      </c>
      <c r="J33" s="17">
        <f>VLOOKUP($B33,'[1]TD6.5'!$A$9:$T$58,7,FALSE)</f>
        <v>41.944444444444436</v>
      </c>
      <c r="K33" s="17">
        <f>VLOOKUP($B33,'[1]TD6.5'!$A$9:$T$58,8,FALSE)</f>
        <v>38.81944444444444</v>
      </c>
      <c r="L33" s="17">
        <f>VLOOKUP($B33,'[1]TD6.5'!$A$9:$T$58,9,FALSE)</f>
        <v>14.583333333333334</v>
      </c>
      <c r="M33" s="17">
        <f>VLOOKUP($B33,'[1]TD6.5'!$A$9:$T$58,10,FALSE)</f>
        <v>10.416666666666666</v>
      </c>
      <c r="N33" s="17">
        <f>VLOOKUP($B33,'[1]TD6.5'!$A$9:$T$58,11,FALSE)</f>
        <v>16.11111111111111</v>
      </c>
      <c r="O33" s="17" t="str">
        <f>VLOOKUP($B33,'[1]TD6.5'!$A$9:$T$58,12,FALSE)</f>
        <v>a</v>
      </c>
      <c r="P33" s="17" t="str">
        <f>VLOOKUP($B33,'[1]TD6.5'!$A$9:$T$58,13,FALSE)</f>
        <v>a</v>
      </c>
      <c r="Q33" s="17" t="str">
        <f>VLOOKUP($B33,'[1]TD6.5'!$A$9:$T$58,14,FALSE)</f>
        <v>a</v>
      </c>
      <c r="R33" s="17" t="str">
        <f>VLOOKUP($B33,'[1]TD6.5'!$A$9:$T$58,15,FALSE)</f>
        <v>n</v>
      </c>
      <c r="S33" s="17">
        <f>VLOOKUP($B33,'[1]TD6.5'!$A$9:$T$58,16,FALSE)</f>
        <v>3.125</v>
      </c>
      <c r="T33" s="17" t="str">
        <f>VLOOKUP($B33,'[1]TD6.5'!$A$9:$T$58,17,FALSE)</f>
        <v>n</v>
      </c>
      <c r="U33" s="17">
        <f>VLOOKUP($B33,'[1]TD6.5'!$A$9:$T$58,18,FALSE)</f>
        <v>28.125</v>
      </c>
      <c r="V33" s="17">
        <f>VLOOKUP($B33,'[1]TD6.5'!$A$9:$T$58,19,FALSE)</f>
        <v>35.763888888888886</v>
      </c>
      <c r="W33" s="17">
        <f>VLOOKUP($B33,'[1]TD6.5'!$A$9:$T$58,20,FALSE)</f>
        <v>28.819444444444443</v>
      </c>
      <c r="X33" s="16" t="str">
        <f>CONCATENATE($B33,$E33)</f>
        <v>Spain</v>
      </c>
      <c r="Y33" s="16" t="str">
        <f>CONCATENATE($C33,$E33)</f>
        <v>Espagne  </v>
      </c>
      <c r="Z33" s="15">
        <f>W33-U33</f>
        <v>0.6944444444444429</v>
      </c>
      <c r="AA33" s="4">
        <f>V33-U33</f>
        <v>7.638888888888886</v>
      </c>
      <c r="AB33" s="4" t="e">
        <f>T33-R33</f>
        <v>#VALUE!</v>
      </c>
      <c r="AC33" s="4" t="e">
        <f>S33-R33</f>
        <v>#VALUE!</v>
      </c>
      <c r="AD33" s="4">
        <f>SUM(H33,K33)-SUM(F33,I33)</f>
        <v>-2.2222222222222143</v>
      </c>
    </row>
    <row r="34" spans="2:30" ht="15">
      <c r="B34" s="19" t="s">
        <v>13</v>
      </c>
      <c r="C34" s="19" t="str">
        <f>VLOOKUP($B34,'[1]Country'!$A$2:$B$57,2,FALSE)</f>
        <v>Portugal  </v>
      </c>
      <c r="D34" s="19">
        <f>IF(VLOOKUP($B34,'[1]TD6.5'!$A$8:$I$57,2,FALSE)="","",VLOOKUP($B34,'[1]TD6.5'!$A$8:$I$57,2,FALSE))</f>
      </c>
      <c r="E34" s="19"/>
      <c r="F34" s="18">
        <f>VLOOKUP($B34,'[1]TD6.5'!$A$9:$T$58,3,FALSE)</f>
        <v>50.44642857142857</v>
      </c>
      <c r="G34" s="18">
        <f>VLOOKUP($B34,'[1]TD6.5'!$A$9:$T$58,4,FALSE)</f>
        <v>56.944444444444436</v>
      </c>
      <c r="H34" s="18">
        <f>VLOOKUP($B34,'[1]TD6.5'!$A$9:$T$58,5,FALSE)</f>
        <v>73.61111111111111</v>
      </c>
      <c r="I34" s="17" t="str">
        <f>VLOOKUP($B34,'[1]TD6.5'!$A$9:$T$58,6,FALSE)</f>
        <v>a</v>
      </c>
      <c r="J34" s="17" t="str">
        <f>VLOOKUP($B34,'[1]TD6.5'!$A$9:$T$58,7,FALSE)</f>
        <v>a</v>
      </c>
      <c r="K34" s="17" t="str">
        <f>VLOOKUP($B34,'[1]TD6.5'!$A$9:$T$58,8,FALSE)</f>
        <v>a</v>
      </c>
      <c r="L34" s="17">
        <f>VLOOKUP($B34,'[1]TD6.5'!$A$9:$T$58,9,FALSE)</f>
        <v>8.18452380952381</v>
      </c>
      <c r="M34" s="17" t="str">
        <f>VLOOKUP($B34,'[1]TD6.5'!$A$9:$T$58,10,FALSE)</f>
        <v>n</v>
      </c>
      <c r="N34" s="17" t="str">
        <f>VLOOKUP($B34,'[1]TD6.5'!$A$9:$T$58,11,FALSE)</f>
        <v>n</v>
      </c>
      <c r="O34" s="17" t="str">
        <f>VLOOKUP($B34,'[1]TD6.5'!$A$9:$T$58,12,FALSE)</f>
        <v>a</v>
      </c>
      <c r="P34" s="17" t="str">
        <f>VLOOKUP($B34,'[1]TD6.5'!$A$9:$T$58,13,FALSE)</f>
        <v>a</v>
      </c>
      <c r="Q34" s="17" t="str">
        <f>VLOOKUP($B34,'[1]TD6.5'!$A$9:$T$58,14,FALSE)</f>
        <v>a</v>
      </c>
      <c r="R34" s="17" t="str">
        <f>VLOOKUP($B34,'[1]TD6.5'!$A$9:$T$58,15,FALSE)</f>
        <v>n</v>
      </c>
      <c r="S34" s="17" t="str">
        <f>VLOOKUP($B34,'[1]TD6.5'!$A$9:$T$58,16,FALSE)</f>
        <v>n</v>
      </c>
      <c r="T34" s="17" t="str">
        <f>VLOOKUP($B34,'[1]TD6.5'!$A$9:$T$58,17,FALSE)</f>
        <v>n</v>
      </c>
      <c r="U34" s="17">
        <f>VLOOKUP($B34,'[1]TD6.5'!$A$9:$T$58,18,FALSE)</f>
        <v>41.36904761904762</v>
      </c>
      <c r="V34" s="17">
        <f>VLOOKUP($B34,'[1]TD6.5'!$A$9:$T$58,19,FALSE)</f>
        <v>43.05555555555555</v>
      </c>
      <c r="W34" s="17">
        <f>VLOOKUP($B34,'[1]TD6.5'!$A$9:$T$58,20,FALSE)</f>
        <v>26.388888888888893</v>
      </c>
      <c r="X34" s="16" t="str">
        <f>CONCATENATE($B34,$E34)</f>
        <v>Portugal</v>
      </c>
      <c r="Y34" s="16" t="str">
        <f>CONCATENATE($C34,$E34)</f>
        <v>Portugal  </v>
      </c>
      <c r="Z34" s="15">
        <f>W34-U34</f>
        <v>-14.980158730158728</v>
      </c>
      <c r="AA34" s="4">
        <f>V34-U34</f>
        <v>1.6865079365079296</v>
      </c>
      <c r="AB34" s="4" t="e">
        <f>T34-R34</f>
        <v>#VALUE!</v>
      </c>
      <c r="AC34" s="4" t="e">
        <f>S34-R34</f>
        <v>#VALUE!</v>
      </c>
      <c r="AD34" s="4">
        <f>SUM(H34,K34)-SUM(F34,I34)</f>
        <v>23.164682539682545</v>
      </c>
    </row>
    <row r="35" spans="2:30" ht="15">
      <c r="B35" s="19" t="s">
        <v>12</v>
      </c>
      <c r="C35" s="19" t="str">
        <f>VLOOKUP($B35,'[1]Country'!$A$2:$B$57,2,FALSE)</f>
        <v>Allemagne  </v>
      </c>
      <c r="D35" s="19">
        <f>IF(VLOOKUP($B35,'[1]TD6.5'!$A$8:$I$57,2,FALSE)="","",VLOOKUP($B35,'[1]TD6.5'!$A$8:$I$57,2,FALSE))</f>
      </c>
      <c r="E35" s="19"/>
      <c r="F35" s="18">
        <f>VLOOKUP($B35,'[1]TD6.5'!$A$9:$T$58,3,FALSE)</f>
        <v>4.166666666666667</v>
      </c>
      <c r="G35" s="18">
        <f>VLOOKUP($B35,'[1]TD6.5'!$A$9:$T$58,4,FALSE)</f>
        <v>4.285714285714285</v>
      </c>
      <c r="H35" s="18" t="str">
        <f>VLOOKUP($B35,'[1]TD6.5'!$A$9:$T$58,5,FALSE)</f>
        <v>n</v>
      </c>
      <c r="I35" s="17">
        <f>VLOOKUP($B35,'[1]TD6.5'!$A$9:$T$58,6,FALSE)</f>
        <v>30.35714285714286</v>
      </c>
      <c r="J35" s="17">
        <f>VLOOKUP($B35,'[1]TD6.5'!$A$9:$T$58,7,FALSE)</f>
        <v>30.867346938775505</v>
      </c>
      <c r="K35" s="17">
        <f>VLOOKUP($B35,'[1]TD6.5'!$A$9:$T$58,8,FALSE)</f>
        <v>31.299603174603178</v>
      </c>
      <c r="L35" s="17">
        <f>VLOOKUP($B35,'[1]TD6.5'!$A$9:$T$58,9,FALSE)</f>
        <v>16.666666666666668</v>
      </c>
      <c r="M35" s="17">
        <f>VLOOKUP($B35,'[1]TD6.5'!$A$9:$T$58,10,FALSE)</f>
        <v>17.14285714285714</v>
      </c>
      <c r="N35" s="17">
        <f>VLOOKUP($B35,'[1]TD6.5'!$A$9:$T$58,11,FALSE)</f>
        <v>5.208333333333334</v>
      </c>
      <c r="O35" s="17" t="str">
        <f>VLOOKUP($B35,'[1]TD6.5'!$A$9:$T$58,12,FALSE)</f>
        <v>n</v>
      </c>
      <c r="P35" s="17" t="str">
        <f>VLOOKUP($B35,'[1]TD6.5'!$A$9:$T$58,13,FALSE)</f>
        <v>n</v>
      </c>
      <c r="Q35" s="17">
        <f>VLOOKUP($B35,'[1]TD6.5'!$A$9:$T$58,14,FALSE)</f>
        <v>9.821428571428573</v>
      </c>
      <c r="R35" s="17">
        <f>VLOOKUP($B35,'[1]TD6.5'!$A$9:$T$58,15,FALSE)</f>
        <v>17.113095238095237</v>
      </c>
      <c r="S35" s="17">
        <f>VLOOKUP($B35,'[1]TD6.5'!$A$9:$T$58,16,FALSE)</f>
        <v>17.602040816326525</v>
      </c>
      <c r="T35" s="17">
        <f>VLOOKUP($B35,'[1]TD6.5'!$A$9:$T$58,17,FALSE)</f>
        <v>30.654761904761905</v>
      </c>
      <c r="U35" s="17">
        <f>VLOOKUP($B35,'[1]TD6.5'!$A$9:$T$58,18,FALSE)</f>
        <v>31.696428571428577</v>
      </c>
      <c r="V35" s="17">
        <f>VLOOKUP($B35,'[1]TD6.5'!$A$9:$T$58,19,FALSE)</f>
        <v>30.102040816326532</v>
      </c>
      <c r="W35" s="17">
        <f>VLOOKUP($B35,'[1]TD6.5'!$A$9:$T$58,20,FALSE)</f>
        <v>23.015873015873016</v>
      </c>
      <c r="X35" s="16" t="str">
        <f>CONCATENATE($B35,$E35)</f>
        <v>Germany</v>
      </c>
      <c r="Y35" s="16" t="str">
        <f>CONCATENATE($C35,$E35)</f>
        <v>Allemagne  </v>
      </c>
      <c r="Z35" s="15">
        <f>W35-U35</f>
        <v>-8.68055555555556</v>
      </c>
      <c r="AA35" s="4">
        <f>V35-U35</f>
        <v>-1.5943877551020442</v>
      </c>
      <c r="AB35" s="4">
        <f>T35-R35</f>
        <v>13.541666666666668</v>
      </c>
      <c r="AC35" s="4">
        <f>S35-R35</f>
        <v>0.4889455782312879</v>
      </c>
      <c r="AD35" s="4">
        <f>SUM(H35,K35)-SUM(F35,I35)</f>
        <v>-3.224206349206348</v>
      </c>
    </row>
    <row r="36" spans="2:30" ht="15">
      <c r="B36" s="19" t="s">
        <v>11</v>
      </c>
      <c r="C36" s="19" t="str">
        <f>VLOOKUP($B36,'[1]Country'!$A$2:$B$57,2,FALSE)</f>
        <v>Japon  </v>
      </c>
      <c r="D36" s="19">
        <f>IF(VLOOKUP($B36,'[1]TD6.5'!$A$8:$I$57,2,FALSE)="","",VLOOKUP($B36,'[1]TD6.5'!$A$8:$I$57,2,FALSE))</f>
      </c>
      <c r="E36" s="19"/>
      <c r="F36" s="18">
        <f>VLOOKUP($B36,'[1]TD6.5'!$A$9:$T$58,3,FALSE)</f>
        <v>12.5</v>
      </c>
      <c r="G36" s="18">
        <f>VLOOKUP($B36,'[1]TD6.5'!$A$9:$T$58,4,FALSE)</f>
        <v>12.5</v>
      </c>
      <c r="H36" s="18">
        <f>VLOOKUP($B36,'[1]TD6.5'!$A$9:$T$58,5,FALSE)</f>
        <v>12.5</v>
      </c>
      <c r="I36" s="17" t="str">
        <f>VLOOKUP($B36,'[1]TD6.5'!$A$9:$T$58,6,FALSE)</f>
        <v>a</v>
      </c>
      <c r="J36" s="17" t="str">
        <f>VLOOKUP($B36,'[1]TD6.5'!$A$9:$T$58,7,FALSE)</f>
        <v>a</v>
      </c>
      <c r="K36" s="17" t="str">
        <f>VLOOKUP($B36,'[1]TD6.5'!$A$9:$T$58,8,FALSE)</f>
        <v>a</v>
      </c>
      <c r="L36" s="17">
        <f>VLOOKUP($B36,'[1]TD6.5'!$A$9:$T$58,9,FALSE)</f>
        <v>20.833333333333332</v>
      </c>
      <c r="M36" s="17">
        <f>VLOOKUP($B36,'[1]TD6.5'!$A$9:$T$58,10,FALSE)</f>
        <v>20.833333333333332</v>
      </c>
      <c r="N36" s="17">
        <f>VLOOKUP($B36,'[1]TD6.5'!$A$9:$T$58,11,FALSE)</f>
        <v>20.833333333333336</v>
      </c>
      <c r="O36" s="17" t="str">
        <f>VLOOKUP($B36,'[1]TD6.5'!$A$9:$T$58,12,FALSE)</f>
        <v>a</v>
      </c>
      <c r="P36" s="17" t="str">
        <f>VLOOKUP($B36,'[1]TD6.5'!$A$9:$T$58,13,FALSE)</f>
        <v>a</v>
      </c>
      <c r="Q36" s="17" t="str">
        <f>VLOOKUP($B36,'[1]TD6.5'!$A$9:$T$58,14,FALSE)</f>
        <v>a</v>
      </c>
      <c r="R36" s="17">
        <f>VLOOKUP($B36,'[1]TD6.5'!$A$9:$T$58,15,FALSE)</f>
        <v>43.54166666666665</v>
      </c>
      <c r="S36" s="17">
        <f>VLOOKUP($B36,'[1]TD6.5'!$A$9:$T$58,16,FALSE)</f>
        <v>45.277777777777764</v>
      </c>
      <c r="T36" s="17">
        <f>VLOOKUP($B36,'[1]TD6.5'!$A$9:$T$58,17,FALSE)</f>
        <v>45.27777777777778</v>
      </c>
      <c r="U36" s="17">
        <f>VLOOKUP($B36,'[1]TD6.5'!$A$9:$T$58,18,FALSE)</f>
        <v>23.125</v>
      </c>
      <c r="V36" s="17">
        <f>VLOOKUP($B36,'[1]TD6.5'!$A$9:$T$58,19,FALSE)</f>
        <v>21.388888888888886</v>
      </c>
      <c r="W36" s="17">
        <f>VLOOKUP($B36,'[1]TD6.5'!$A$9:$T$58,20,FALSE)</f>
        <v>21.38888888888889</v>
      </c>
      <c r="X36" s="16" t="str">
        <f>CONCATENATE($B36,$E36)</f>
        <v>Japan</v>
      </c>
      <c r="Y36" s="16" t="str">
        <f>CONCATENATE($C36,$E36)</f>
        <v>Japon  </v>
      </c>
      <c r="Z36" s="15">
        <f>W36-U36</f>
        <v>-1.7361111111111107</v>
      </c>
      <c r="AA36" s="4">
        <f>V36-U36</f>
        <v>-1.7361111111111143</v>
      </c>
      <c r="AB36" s="4">
        <f>T36-R36</f>
        <v>1.7361111111111285</v>
      </c>
      <c r="AC36" s="4">
        <f>S36-R36</f>
        <v>1.7361111111111143</v>
      </c>
      <c r="AD36" s="4">
        <f>SUM(H36,K36)-SUM(F36,I36)</f>
        <v>0</v>
      </c>
    </row>
    <row r="37" spans="2:30" ht="15">
      <c r="B37" s="19" t="s">
        <v>10</v>
      </c>
      <c r="C37" s="19" t="str">
        <f>VLOOKUP($B37,'[1]Country'!$A$2:$B$57,2,FALSE)</f>
        <v>Turquie  </v>
      </c>
      <c r="D37" s="19">
        <f>IF(VLOOKUP($B37,'[1]TD6.5'!$A$8:$I$57,2,FALSE)="","",VLOOKUP($B37,'[1]TD6.5'!$A$8:$I$57,2,FALSE))</f>
      </c>
      <c r="E37" s="19"/>
      <c r="F37" s="18">
        <f>VLOOKUP($B37,'[1]TD6.5'!$A$9:$T$58,3,FALSE)</f>
        <v>48.61111111111112</v>
      </c>
      <c r="G37" s="18" t="str">
        <f>VLOOKUP($B37,'[1]TD6.5'!$A$9:$T$58,4,FALSE)</f>
        <v>m</v>
      </c>
      <c r="H37" s="18">
        <f>VLOOKUP($B37,'[1]TD6.5'!$A$9:$T$58,5,FALSE)</f>
        <v>62.91666666666667</v>
      </c>
      <c r="I37" s="17" t="str">
        <f>VLOOKUP($B37,'[1]TD6.5'!$A$9:$T$58,6,FALSE)</f>
        <v>a</v>
      </c>
      <c r="J37" s="17" t="str">
        <f>VLOOKUP($B37,'[1]TD6.5'!$A$9:$T$58,7,FALSE)</f>
        <v>m</v>
      </c>
      <c r="K37" s="17" t="str">
        <f>VLOOKUP($B37,'[1]TD6.5'!$A$9:$T$58,8,FALSE)</f>
        <v>a</v>
      </c>
      <c r="L37" s="17">
        <f>VLOOKUP($B37,'[1]TD6.5'!$A$9:$T$58,9,FALSE)</f>
        <v>27.43055555555556</v>
      </c>
      <c r="M37" s="17" t="str">
        <f>VLOOKUP($B37,'[1]TD6.5'!$A$9:$T$58,10,FALSE)</f>
        <v>m</v>
      </c>
      <c r="N37" s="17">
        <f>VLOOKUP($B37,'[1]TD6.5'!$A$9:$T$58,11,FALSE)</f>
        <v>18.194444444444443</v>
      </c>
      <c r="O37" s="17" t="str">
        <f>VLOOKUP($B37,'[1]TD6.5'!$A$9:$T$58,12,FALSE)</f>
        <v>a</v>
      </c>
      <c r="P37" s="17" t="str">
        <f>VLOOKUP($B37,'[1]TD6.5'!$A$9:$T$58,13,FALSE)</f>
        <v>m</v>
      </c>
      <c r="Q37" s="17" t="str">
        <f>VLOOKUP($B37,'[1]TD6.5'!$A$9:$T$58,14,FALSE)</f>
        <v>a</v>
      </c>
      <c r="R37" s="17" t="str">
        <f>VLOOKUP($B37,'[1]TD6.5'!$A$9:$T$58,15,FALSE)</f>
        <v>a</v>
      </c>
      <c r="S37" s="17" t="str">
        <f>VLOOKUP($B37,'[1]TD6.5'!$A$9:$T$58,16,FALSE)</f>
        <v>m</v>
      </c>
      <c r="T37" s="17" t="str">
        <f>VLOOKUP($B37,'[1]TD6.5'!$A$9:$T$58,17,FALSE)</f>
        <v>a</v>
      </c>
      <c r="U37" s="17">
        <f>VLOOKUP($B37,'[1]TD6.5'!$A$9:$T$58,18,FALSE)</f>
        <v>23.958333333333336</v>
      </c>
      <c r="V37" s="17" t="str">
        <f>VLOOKUP($B37,'[1]TD6.5'!$A$9:$T$58,19,FALSE)</f>
        <v>m</v>
      </c>
      <c r="W37" s="17">
        <f>VLOOKUP($B37,'[1]TD6.5'!$A$9:$T$58,20,FALSE)</f>
        <v>18.88888888888889</v>
      </c>
      <c r="X37" s="16" t="str">
        <f>CONCATENATE($B37,$E37)</f>
        <v>Turkey</v>
      </c>
      <c r="Y37" s="16" t="str">
        <f>CONCATENATE($C37,$E37)</f>
        <v>Turquie  </v>
      </c>
      <c r="Z37" s="15">
        <f>W37-U37</f>
        <v>-5.069444444444446</v>
      </c>
      <c r="AA37" s="4" t="e">
        <f>V37-U37</f>
        <v>#VALUE!</v>
      </c>
      <c r="AB37" s="4" t="e">
        <f>T37-R37</f>
        <v>#VALUE!</v>
      </c>
      <c r="AC37" s="4" t="e">
        <f>S37-R37</f>
        <v>#VALUE!</v>
      </c>
      <c r="AD37" s="4">
        <f>SUM(H37,K37)-SUM(F37,I37)</f>
        <v>14.30555555555555</v>
      </c>
    </row>
    <row r="38" spans="2:30" ht="15">
      <c r="B38" s="19" t="s">
        <v>9</v>
      </c>
      <c r="C38" s="19" t="str">
        <f>VLOOKUP($B38,'[1]Country'!$A$2:$B$57,2,FALSE)</f>
        <v>Norvège  </v>
      </c>
      <c r="D38" s="19">
        <f>IF(VLOOKUP($B38,'[1]TD6.5'!$A$8:$I$57,2,FALSE)="","",VLOOKUP($B38,'[1]TD6.5'!$A$8:$I$57,2,FALSE))</f>
      </c>
      <c r="E38" s="19"/>
      <c r="F38" s="18">
        <f>VLOOKUP($B38,'[1]TD6.5'!$A$9:$T$58,3,FALSE)</f>
        <v>31.696428571428562</v>
      </c>
      <c r="G38" s="18">
        <f>VLOOKUP($B38,'[1]TD6.5'!$A$9:$T$58,4,FALSE)</f>
        <v>24.553571428571434</v>
      </c>
      <c r="H38" s="18">
        <f>VLOOKUP($B38,'[1]TD6.5'!$A$9:$T$58,5,FALSE)</f>
        <v>20.634920634920636</v>
      </c>
      <c r="I38" s="17" t="str">
        <f>VLOOKUP($B38,'[1]TD6.5'!$A$9:$T$58,6,FALSE)</f>
        <v>a</v>
      </c>
      <c r="J38" s="17" t="str">
        <f>VLOOKUP($B38,'[1]TD6.5'!$A$9:$T$58,7,FALSE)</f>
        <v>a</v>
      </c>
      <c r="K38" s="17" t="str">
        <f>VLOOKUP($B38,'[1]TD6.5'!$A$9:$T$58,8,FALSE)</f>
        <v>a</v>
      </c>
      <c r="L38" s="17" t="str">
        <f>VLOOKUP($B38,'[1]TD6.5'!$A$9:$T$58,9,FALSE)</f>
        <v>a</v>
      </c>
      <c r="M38" s="17" t="str">
        <f>VLOOKUP($B38,'[1]TD6.5'!$A$9:$T$58,10,FALSE)</f>
        <v>a</v>
      </c>
      <c r="N38" s="17" t="str">
        <f>VLOOKUP($B38,'[1]TD6.5'!$A$9:$T$58,11,FALSE)</f>
        <v>a</v>
      </c>
      <c r="O38" s="17" t="str">
        <f>VLOOKUP($B38,'[1]TD6.5'!$A$9:$T$58,12,FALSE)</f>
        <v>a</v>
      </c>
      <c r="P38" s="17" t="str">
        <f>VLOOKUP($B38,'[1]TD6.5'!$A$9:$T$58,13,FALSE)</f>
        <v>a</v>
      </c>
      <c r="Q38" s="17" t="str">
        <f>VLOOKUP($B38,'[1]TD6.5'!$A$9:$T$58,14,FALSE)</f>
        <v>a</v>
      </c>
      <c r="R38" s="17">
        <f>VLOOKUP($B38,'[1]TD6.5'!$A$9:$T$58,15,FALSE)</f>
        <v>31.696428571428562</v>
      </c>
      <c r="S38" s="17">
        <f>VLOOKUP($B38,'[1]TD6.5'!$A$9:$T$58,16,FALSE)</f>
        <v>40.029761904761905</v>
      </c>
      <c r="T38" s="17">
        <f>VLOOKUP($B38,'[1]TD6.5'!$A$9:$T$58,17,FALSE)</f>
        <v>61.65674603174604</v>
      </c>
      <c r="U38" s="17">
        <f>VLOOKUP($B38,'[1]TD6.5'!$A$9:$T$58,18,FALSE)</f>
        <v>36.607142857142854</v>
      </c>
      <c r="V38" s="17">
        <f>VLOOKUP($B38,'[1]TD6.5'!$A$9:$T$58,19,FALSE)</f>
        <v>35.41666666666667</v>
      </c>
      <c r="W38" s="17">
        <f>VLOOKUP($B38,'[1]TD6.5'!$A$9:$T$58,20,FALSE)</f>
        <v>17.708333333333332</v>
      </c>
      <c r="X38" s="16" t="str">
        <f>CONCATENATE($B38,$E38)</f>
        <v>Norway</v>
      </c>
      <c r="Y38" s="16" t="str">
        <f>CONCATENATE($C38,$E38)</f>
        <v>Norvège  </v>
      </c>
      <c r="Z38" s="15">
        <f>W38-U38</f>
        <v>-18.898809523809522</v>
      </c>
      <c r="AA38" s="4">
        <f>V38-U38</f>
        <v>-1.1904761904761827</v>
      </c>
      <c r="AB38" s="4">
        <f>T38-R38</f>
        <v>29.960317460317476</v>
      </c>
      <c r="AC38" s="4">
        <f>S38-R38</f>
        <v>8.333333333333343</v>
      </c>
      <c r="AD38" s="4">
        <f>SUM(H38,K38)-SUM(F38,I38)</f>
        <v>-11.061507936507926</v>
      </c>
    </row>
    <row r="39" spans="2:30" ht="15">
      <c r="B39" s="19" t="s">
        <v>8</v>
      </c>
      <c r="C39" s="19" t="str">
        <f>VLOOKUP($B39,'[1]Country'!$A$2:$B$57,2,FALSE)</f>
        <v>Mexique  </v>
      </c>
      <c r="D39" s="19">
        <f>IF(VLOOKUP($B39,'[1]TD6.5'!$A$8:$I$57,2,FALSE)="","",VLOOKUP($B39,'[1]TD6.5'!$A$8:$I$57,2,FALSE))</f>
      </c>
      <c r="E39" s="19"/>
      <c r="F39" s="18">
        <f>VLOOKUP($B39,'[1]TD6.5'!$A$9:$T$58,3,FALSE)</f>
        <v>30.35714285714286</v>
      </c>
      <c r="G39" s="18">
        <f>VLOOKUP($B39,'[1]TD6.5'!$A$9:$T$58,4,FALSE)</f>
        <v>29.910714285714285</v>
      </c>
      <c r="H39" s="18">
        <f>VLOOKUP($B39,'[1]TD6.5'!$A$9:$T$58,5,FALSE)</f>
        <v>46.25</v>
      </c>
      <c r="I39" s="17">
        <f>VLOOKUP($B39,'[1]TD6.5'!$A$9:$T$58,6,FALSE)</f>
        <v>45.238095238095234</v>
      </c>
      <c r="J39" s="17">
        <f>VLOOKUP($B39,'[1]TD6.5'!$A$9:$T$58,7,FALSE)</f>
        <v>47.76785714285713</v>
      </c>
      <c r="K39" s="17">
        <f>VLOOKUP($B39,'[1]TD6.5'!$A$9:$T$58,8,FALSE)</f>
        <v>37.083333333333336</v>
      </c>
      <c r="L39" s="17">
        <f>VLOOKUP($B39,'[1]TD6.5'!$A$9:$T$58,9,FALSE)</f>
        <v>2.0833333333333335</v>
      </c>
      <c r="M39" s="17">
        <f>VLOOKUP($B39,'[1]TD6.5'!$A$9:$T$58,10,FALSE)</f>
        <v>2.083333333333333</v>
      </c>
      <c r="N39" s="17" t="str">
        <f>VLOOKUP($B39,'[1]TD6.5'!$A$9:$T$58,11,FALSE)</f>
        <v>a</v>
      </c>
      <c r="O39" s="17" t="str">
        <f>VLOOKUP($B39,'[1]TD6.5'!$A$9:$T$58,12,FALSE)</f>
        <v>n</v>
      </c>
      <c r="P39" s="17" t="str">
        <f>VLOOKUP($B39,'[1]TD6.5'!$A$9:$T$58,13,FALSE)</f>
        <v>n</v>
      </c>
      <c r="Q39" s="17" t="str">
        <f>VLOOKUP($B39,'[1]TD6.5'!$A$9:$T$58,14,FALSE)</f>
        <v>n</v>
      </c>
      <c r="R39" s="17" t="str">
        <f>VLOOKUP($B39,'[1]TD6.5'!$A$9:$T$58,15,FALSE)</f>
        <v>a</v>
      </c>
      <c r="S39" s="17" t="str">
        <f>VLOOKUP($B39,'[1]TD6.5'!$A$9:$T$58,16,FALSE)</f>
        <v>a</v>
      </c>
      <c r="T39" s="17" t="str">
        <f>VLOOKUP($B39,'[1]TD6.5'!$A$9:$T$58,17,FALSE)</f>
        <v>a</v>
      </c>
      <c r="U39" s="17">
        <f>VLOOKUP($B39,'[1]TD6.5'!$A$9:$T$58,18,FALSE)</f>
        <v>22.321428571428573</v>
      </c>
      <c r="V39" s="17">
        <f>VLOOKUP($B39,'[1]TD6.5'!$A$9:$T$58,19,FALSE)</f>
        <v>20.238095238095237</v>
      </c>
      <c r="W39" s="17">
        <f>VLOOKUP($B39,'[1]TD6.5'!$A$9:$T$58,20,FALSE)</f>
        <v>16.666666666666664</v>
      </c>
      <c r="X39" s="16" t="str">
        <f>CONCATENATE($B39,$E39)</f>
        <v>Mexico</v>
      </c>
      <c r="Y39" s="16" t="str">
        <f>CONCATENATE($C39,$E39)</f>
        <v>Mexique  </v>
      </c>
      <c r="Z39" s="15">
        <f>W39-U39</f>
        <v>-5.654761904761909</v>
      </c>
      <c r="AA39" s="4">
        <f>V39-U39</f>
        <v>-2.0833333333333357</v>
      </c>
      <c r="AB39" s="4" t="e">
        <f>T39-R39</f>
        <v>#VALUE!</v>
      </c>
      <c r="AC39" s="4" t="e">
        <f>S39-R39</f>
        <v>#VALUE!</v>
      </c>
      <c r="AD39" s="4">
        <f>SUM(H39,K39)-SUM(F39,I39)</f>
        <v>7.738095238095241</v>
      </c>
    </row>
    <row r="40" spans="2:30" ht="15">
      <c r="B40" s="22" t="s">
        <v>7</v>
      </c>
      <c r="C40" s="22" t="str">
        <f>VLOOKUP($B40,'[1]Country'!$A$2:$B$57,2,FALSE)</f>
        <v>Luxembourg  </v>
      </c>
      <c r="D40" s="22">
        <f>IF(VLOOKUP($B40,'[1]TD6.5'!$A$8:$I$57,2,FALSE)="","",VLOOKUP($B40,'[1]TD6.5'!$A$8:$I$57,2,FALSE))</f>
      </c>
      <c r="E40" s="22"/>
      <c r="F40" s="21">
        <f>VLOOKUP($B40,'[1]TD6.5'!$A$9:$T$58,3,FALSE)</f>
        <v>65.77380952380952</v>
      </c>
      <c r="G40" s="21">
        <f>VLOOKUP($B40,'[1]TD6.5'!$A$9:$T$58,4,FALSE)</f>
        <v>67.50992063492062</v>
      </c>
      <c r="H40" s="21">
        <f>VLOOKUP($B40,'[1]TD6.5'!$A$9:$T$58,5,FALSE)</f>
        <v>84.72222222222223</v>
      </c>
      <c r="I40" s="20" t="str">
        <f>VLOOKUP($B40,'[1]TD6.5'!$A$9:$T$58,6,FALSE)</f>
        <v>a</v>
      </c>
      <c r="J40" s="20" t="str">
        <f>VLOOKUP($B40,'[1]TD6.5'!$A$9:$T$58,7,FALSE)</f>
        <v>a</v>
      </c>
      <c r="K40" s="20" t="str">
        <f>VLOOKUP($B40,'[1]TD6.5'!$A$9:$T$58,8,FALSE)</f>
        <v>a</v>
      </c>
      <c r="L40" s="20" t="str">
        <f>VLOOKUP($B40,'[1]TD6.5'!$A$9:$T$58,9,FALSE)</f>
        <v>a</v>
      </c>
      <c r="M40" s="20" t="str">
        <f>VLOOKUP($B40,'[1]TD6.5'!$A$9:$T$58,10,FALSE)</f>
        <v>a</v>
      </c>
      <c r="N40" s="20" t="str">
        <f>VLOOKUP($B40,'[1]TD6.5'!$A$9:$T$58,11,FALSE)</f>
        <v>a</v>
      </c>
      <c r="O40" s="20" t="str">
        <f>VLOOKUP($B40,'[1]TD6.5'!$A$9:$T$58,12,FALSE)</f>
        <v>a</v>
      </c>
      <c r="P40" s="20" t="str">
        <f>VLOOKUP($B40,'[1]TD6.5'!$A$9:$T$58,13,FALSE)</f>
        <v>a</v>
      </c>
      <c r="Q40" s="20" t="str">
        <f>VLOOKUP($B40,'[1]TD6.5'!$A$9:$T$58,14,FALSE)</f>
        <v>a</v>
      </c>
      <c r="R40" s="20" t="str">
        <f>VLOOKUP($B40,'[1]TD6.5'!$A$9:$T$58,15,FALSE)</f>
        <v>a</v>
      </c>
      <c r="S40" s="20" t="str">
        <f>VLOOKUP($B40,'[1]TD6.5'!$A$9:$T$58,16,FALSE)</f>
        <v>a</v>
      </c>
      <c r="T40" s="20" t="str">
        <f>VLOOKUP($B40,'[1]TD6.5'!$A$9:$T$58,17,FALSE)</f>
        <v>a</v>
      </c>
      <c r="U40" s="20">
        <f>VLOOKUP($B40,'[1]TD6.5'!$A$9:$T$58,18,FALSE)</f>
        <v>34.22619047619048</v>
      </c>
      <c r="V40" s="20">
        <f>VLOOKUP($B40,'[1]TD6.5'!$A$9:$T$58,19,FALSE)</f>
        <v>32.49007936507936</v>
      </c>
      <c r="W40" s="20">
        <f>VLOOKUP($B40,'[1]TD6.5'!$A$9:$T$58,20,FALSE)</f>
        <v>15.277777777777779</v>
      </c>
      <c r="X40" s="16" t="str">
        <f>CONCATENATE($B40,$E40)</f>
        <v>Luxembourg</v>
      </c>
      <c r="Y40" s="16" t="str">
        <f>CONCATENATE($C40,$E40)</f>
        <v>Luxembourg  </v>
      </c>
      <c r="Z40" s="15">
        <f>W40-U40</f>
        <v>-18.948412698412703</v>
      </c>
      <c r="AA40" s="4">
        <f>V40-U40</f>
        <v>-1.7361111111111214</v>
      </c>
      <c r="AB40" s="4" t="e">
        <f>T40-R40</f>
        <v>#VALUE!</v>
      </c>
      <c r="AC40" s="4" t="e">
        <f>S40-R40</f>
        <v>#VALUE!</v>
      </c>
      <c r="AD40" s="4">
        <f>SUM(H40,K40)-SUM(F40,I40)</f>
        <v>18.94841269841271</v>
      </c>
    </row>
    <row r="41" spans="2:30" ht="15">
      <c r="B41" s="19" t="s">
        <v>6</v>
      </c>
      <c r="C41" s="19" t="str">
        <f>VLOOKUP($B41,'[1]Country'!$A$2:$B$57,2,FALSE)</f>
        <v>Finlande  </v>
      </c>
      <c r="D41" s="19">
        <f>IF(VLOOKUP($B41,'[1]TD6.5'!$A$8:$I$57,2,FALSE)="","",VLOOKUP($B41,'[1]TD6.5'!$A$8:$I$57,2,FALSE))</f>
        <v>2</v>
      </c>
      <c r="E41" s="19"/>
      <c r="F41" s="18" t="str">
        <f>VLOOKUP($B41,'[1]TD6.5'!$A$9:$T$58,3,FALSE)</f>
        <v>m</v>
      </c>
      <c r="G41" s="18" t="str">
        <f>VLOOKUP($B41,'[1]TD6.5'!$A$9:$T$58,4,FALSE)</f>
        <v>m</v>
      </c>
      <c r="H41" s="18" t="str">
        <f>VLOOKUP($B41,'[1]TD6.5'!$A$9:$T$58,5,FALSE)</f>
        <v>n</v>
      </c>
      <c r="I41" s="17" t="str">
        <f>VLOOKUP($B41,'[1]TD6.5'!$A$9:$T$58,6,FALSE)</f>
        <v>m</v>
      </c>
      <c r="J41" s="17" t="str">
        <f>VLOOKUP($B41,'[1]TD6.5'!$A$9:$T$58,7,FALSE)</f>
        <v>m</v>
      </c>
      <c r="K41" s="17" t="str">
        <f>VLOOKUP($B41,'[1]TD6.5'!$A$9:$T$58,8,FALSE)</f>
        <v>a</v>
      </c>
      <c r="L41" s="17" t="str">
        <f>VLOOKUP($B41,'[1]TD6.5'!$A$9:$T$58,9,FALSE)</f>
        <v>m</v>
      </c>
      <c r="M41" s="17" t="str">
        <f>VLOOKUP($B41,'[1]TD6.5'!$A$9:$T$58,10,FALSE)</f>
        <v>m</v>
      </c>
      <c r="N41" s="17" t="str">
        <f>VLOOKUP($B41,'[1]TD6.5'!$A$9:$T$58,11,FALSE)</f>
        <v>n</v>
      </c>
      <c r="O41" s="17" t="str">
        <f>VLOOKUP($B41,'[1]TD6.5'!$A$9:$T$58,12,FALSE)</f>
        <v>m</v>
      </c>
      <c r="P41" s="17" t="str">
        <f>VLOOKUP($B41,'[1]TD6.5'!$A$9:$T$58,13,FALSE)</f>
        <v>m</v>
      </c>
      <c r="Q41" s="17" t="str">
        <f>VLOOKUP($B41,'[1]TD6.5'!$A$9:$T$58,14,FALSE)</f>
        <v>n</v>
      </c>
      <c r="R41" s="17" t="str">
        <f>VLOOKUP($B41,'[1]TD6.5'!$A$9:$T$58,15,FALSE)</f>
        <v>m</v>
      </c>
      <c r="S41" s="17" t="str">
        <f>VLOOKUP($B41,'[1]TD6.5'!$A$9:$T$58,16,FALSE)</f>
        <v>m</v>
      </c>
      <c r="T41" s="17">
        <f>VLOOKUP($B41,'[1]TD6.5'!$A$9:$T$58,17,FALSE)</f>
        <v>100</v>
      </c>
      <c r="U41" s="17" t="str">
        <f>VLOOKUP($B41,'[1]TD6.5'!$A$9:$T$58,18,FALSE)</f>
        <v>m</v>
      </c>
      <c r="V41" s="17" t="str">
        <f>VLOOKUP($B41,'[1]TD6.5'!$A$9:$T$58,19,FALSE)</f>
        <v>m</v>
      </c>
      <c r="W41" s="17" t="str">
        <f>VLOOKUP($B41,'[1]TD6.5'!$A$9:$T$58,20,FALSE)</f>
        <v>x(15)</v>
      </c>
      <c r="X41" s="16" t="str">
        <f>CONCATENATE($B41,$E41)</f>
        <v>Finland</v>
      </c>
      <c r="Y41" s="16" t="str">
        <f>CONCATENATE($C41,$E41)</f>
        <v>Finlande  </v>
      </c>
      <c r="Z41" s="15" t="e">
        <f>W41-U41</f>
        <v>#VALUE!</v>
      </c>
      <c r="AA41" s="4" t="e">
        <f>V41-U41</f>
        <v>#VALUE!</v>
      </c>
      <c r="AB41" s="4" t="e">
        <f>T41-R41</f>
        <v>#VALUE!</v>
      </c>
      <c r="AC41" s="4" t="e">
        <f>S41-R41</f>
        <v>#VALUE!</v>
      </c>
      <c r="AD41" s="4">
        <f>SUM(H41,K41)-SUM(F41,I41)</f>
        <v>0</v>
      </c>
    </row>
    <row r="42" spans="2:25" ht="15">
      <c r="B42" s="19" t="s">
        <v>5</v>
      </c>
      <c r="C42" s="19" t="str">
        <f>VLOOKUP($B42,'[1]Country'!$A$2:$B$57,2,FALSE)</f>
        <v>Nouvelle-Zélande  </v>
      </c>
      <c r="D42" s="19">
        <f>IF(VLOOKUP($B42,'[1]TD6.5'!$A$8:$I$57,2,FALSE)="","",VLOOKUP($B42,'[1]TD6.5'!$A$8:$I$57,2,FALSE))</f>
      </c>
      <c r="E42" s="19"/>
      <c r="F42" s="18">
        <f>VLOOKUP($B42,'[1]TD6.5'!$A$9:$T$58,3,FALSE)</f>
        <v>24.583333333333332</v>
      </c>
      <c r="G42" s="18">
        <f>VLOOKUP($B42,'[1]TD6.5'!$A$9:$T$58,4,FALSE)</f>
        <v>23.541666666666664</v>
      </c>
      <c r="H42" s="18" t="str">
        <f>VLOOKUP($B42,'[1]TD6.5'!$A$9:$T$58,5,FALSE)</f>
        <v>m</v>
      </c>
      <c r="I42" s="17" t="str">
        <f>VLOOKUP($B42,'[1]TD6.5'!$A$9:$T$58,6,FALSE)</f>
        <v>n</v>
      </c>
      <c r="J42" s="17" t="str">
        <f>VLOOKUP($B42,'[1]TD6.5'!$A$9:$T$58,7,FALSE)</f>
        <v>n</v>
      </c>
      <c r="K42" s="17" t="str">
        <f>VLOOKUP($B42,'[1]TD6.5'!$A$9:$T$58,8,FALSE)</f>
        <v>m</v>
      </c>
      <c r="L42" s="17" t="str">
        <f>VLOOKUP($B42,'[1]TD6.5'!$A$9:$T$58,9,FALSE)</f>
        <v>n</v>
      </c>
      <c r="M42" s="17" t="str">
        <f>VLOOKUP($B42,'[1]TD6.5'!$A$9:$T$58,10,FALSE)</f>
        <v>n</v>
      </c>
      <c r="N42" s="17" t="str">
        <f>VLOOKUP($B42,'[1]TD6.5'!$A$9:$T$58,11,FALSE)</f>
        <v>m</v>
      </c>
      <c r="O42" s="17" t="str">
        <f>VLOOKUP($B42,'[1]TD6.5'!$A$9:$T$58,12,FALSE)</f>
        <v>n</v>
      </c>
      <c r="P42" s="17" t="str">
        <f>VLOOKUP($B42,'[1]TD6.5'!$A$9:$T$58,13,FALSE)</f>
        <v>n</v>
      </c>
      <c r="Q42" s="17" t="str">
        <f>VLOOKUP($B42,'[1]TD6.5'!$A$9:$T$58,14,FALSE)</f>
        <v>m</v>
      </c>
      <c r="R42" s="17" t="str">
        <f>VLOOKUP($B42,'[1]TD6.5'!$A$9:$T$58,15,FALSE)</f>
        <v>n</v>
      </c>
      <c r="S42" s="17" t="str">
        <f>VLOOKUP($B42,'[1]TD6.5'!$A$9:$T$58,16,FALSE)</f>
        <v>n</v>
      </c>
      <c r="T42" s="17" t="str">
        <f>VLOOKUP($B42,'[1]TD6.5'!$A$9:$T$58,17,FALSE)</f>
        <v>m</v>
      </c>
      <c r="U42" s="17">
        <f>VLOOKUP($B42,'[1]TD6.5'!$A$9:$T$58,18,FALSE)</f>
        <v>75.41666666666666</v>
      </c>
      <c r="V42" s="17">
        <f>VLOOKUP($B42,'[1]TD6.5'!$A$9:$T$58,19,FALSE)</f>
        <v>76.45833333333333</v>
      </c>
      <c r="W42" s="17" t="str">
        <f>VLOOKUP($B42,'[1]TD6.5'!$A$9:$T$58,20,FALSE)</f>
        <v>m</v>
      </c>
      <c r="X42" s="16" t="str">
        <f>CONCATENATE($B42,$E42)</f>
        <v>New Zealand</v>
      </c>
      <c r="Y42" s="16" t="str">
        <f>CONCATENATE($C42,$E42)</f>
        <v>Nouvelle-Zélande  </v>
      </c>
    </row>
    <row r="43" ht="15">
      <c r="L43" s="15"/>
    </row>
    <row r="44" spans="2:26" ht="15">
      <c r="B44">
        <f>COUNTA(B15:B40)</f>
        <v>26</v>
      </c>
      <c r="Z44">
        <f>COUNT(Z15:Z41)</f>
        <v>21</v>
      </c>
    </row>
    <row r="45" spans="6:30" ht="34.5" customHeight="1">
      <c r="F45" s="14" t="s">
        <v>4</v>
      </c>
      <c r="G45" s="13"/>
      <c r="H45" s="12"/>
      <c r="I45" s="14" t="s">
        <v>3</v>
      </c>
      <c r="J45" s="13"/>
      <c r="K45" s="12"/>
      <c r="L45" s="11" t="s">
        <v>2</v>
      </c>
      <c r="M45" s="10"/>
      <c r="N45" s="9"/>
      <c r="O45" s="11" t="s">
        <v>1</v>
      </c>
      <c r="P45" s="10"/>
      <c r="Q45" s="9"/>
      <c r="Z45">
        <f>8/21</f>
        <v>0.38095238095238093</v>
      </c>
      <c r="AD45">
        <f>8/21</f>
        <v>0.38095238095238093</v>
      </c>
    </row>
    <row r="46" spans="6:17" ht="34.5" customHeight="1">
      <c r="F46" s="8">
        <v>2003</v>
      </c>
      <c r="G46" s="8">
        <v>2007</v>
      </c>
      <c r="H46" s="8">
        <v>2011</v>
      </c>
      <c r="I46" s="8">
        <v>2003</v>
      </c>
      <c r="J46" s="8">
        <v>2007</v>
      </c>
      <c r="K46" s="8">
        <v>2011</v>
      </c>
      <c r="L46" s="7">
        <v>2003</v>
      </c>
      <c r="M46" s="7">
        <v>2007</v>
      </c>
      <c r="N46" s="7">
        <v>2011</v>
      </c>
      <c r="O46" s="7">
        <v>2003</v>
      </c>
      <c r="P46" s="7">
        <v>2007</v>
      </c>
      <c r="Q46" s="7">
        <v>2011</v>
      </c>
    </row>
    <row r="47" spans="2:17" ht="43.5" customHeight="1">
      <c r="B47" s="6" t="s">
        <v>0</v>
      </c>
      <c r="C47" s="5"/>
      <c r="F47" s="2">
        <f>VLOOKUP($B47,$A$15:$W$42,21,FALSE)</f>
        <v>43.240914786967416</v>
      </c>
      <c r="G47" s="2">
        <f>VLOOKUP($B47,$A$15:$W$42,22,FALSE)</f>
        <v>45.757724940055766</v>
      </c>
      <c r="H47" s="1">
        <f>VLOOKUP($B47,$A$15:$W$42,23,FALSE)</f>
        <v>40.833594402673356</v>
      </c>
      <c r="I47" s="4">
        <f>VLOOKUP($B47,$A$15:$W$42,18,FALSE)</f>
        <v>17.114661654135336</v>
      </c>
      <c r="J47" s="4">
        <f>VLOOKUP($B47,$A$15:$W$42,19,FALSE)</f>
        <v>16.838077336197635</v>
      </c>
      <c r="K47" s="1">
        <f>VLOOKUP($B47,$A$15:$W$42,20,FALSE)</f>
        <v>19.11810776942356</v>
      </c>
      <c r="L47" s="3">
        <f>VLOOKUP($B47,$A$15:$W$42,12,FALSE)+VLOOKUP($B47,$A$15:$W$42,15,FALSE)</f>
        <v>8.364661654135338</v>
      </c>
      <c r="M47" s="2">
        <f>VLOOKUP($B47,$A$15:$W$42,13,FALSE)+VLOOKUP($B47,$A$15:$W$42,16,FALSE)</f>
        <v>7.212301587301586</v>
      </c>
      <c r="N47" s="1">
        <f>VLOOKUP($B47,$A$15:$W$42,14,FALSE)+VLOOKUP($B47,$A$15:$W$42,17,FALSE)</f>
        <v>7.020154553049291</v>
      </c>
      <c r="O47" s="3">
        <f>VLOOKUP($B47,$A$15:$W$42,6,FALSE)+VLOOKUP($B47,$A$15:$W$42,9,FALSE)</f>
        <v>31.279761904761898</v>
      </c>
      <c r="P47" s="2">
        <f>VLOOKUP($B47,$A$15:$W$42,7,FALSE)+VLOOKUP($B47,$A$15:$W$42,10,FALSE)</f>
        <v>30.19189613644501</v>
      </c>
      <c r="Q47" s="1">
        <f>VLOOKUP($B47,$A$15:$W$42,8,FALSE)+VLOOKUP($B47,$A$15:$W$42,11,FALSE)</f>
        <v>33.028143274853804</v>
      </c>
    </row>
  </sheetData>
  <sheetProtection/>
  <mergeCells count="13">
    <mergeCell ref="O12:Q12"/>
    <mergeCell ref="R12:T12"/>
    <mergeCell ref="U12:W12"/>
    <mergeCell ref="B10:N10"/>
    <mergeCell ref="AB13:AB14"/>
    <mergeCell ref="AC13:AC14"/>
    <mergeCell ref="B13:B14"/>
    <mergeCell ref="E13:E14"/>
    <mergeCell ref="Z13:Z14"/>
    <mergeCell ref="AA13:AA14"/>
    <mergeCell ref="F12:H12"/>
    <mergeCell ref="I12:K12"/>
    <mergeCell ref="L12:N12"/>
  </mergeCells>
  <conditionalFormatting sqref="Z15:Z42">
    <cfRule type="cellIs" priority="1" dxfId="1" operator="lessThan" stopIfTrue="1">
      <formula>-5</formula>
    </cfRule>
    <cfRule type="cellIs" priority="2" dxfId="0" operator="greaterThan" stopIfTrue="1">
      <formula>5</formula>
    </cfRule>
  </conditionalFormatting>
  <hyperlinks>
    <hyperlink ref="A1" r:id="rId1" display="http://dx.doi.org/10.1787/eag-2012-en"/>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Simmons_M</dc:creator>
  <cp:keywords/>
  <dc:description/>
  <cp:lastModifiedBy>Simmons_M</cp:lastModifiedBy>
  <dcterms:created xsi:type="dcterms:W3CDTF">2012-09-10T13:48:40Z</dcterms:created>
  <dcterms:modified xsi:type="dcterms:W3CDTF">2012-09-10T13:52:06Z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