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90" windowWidth="14955" windowHeight="7380" firstSheet="1" activeTab="1"/>
  </bookViews>
  <sheets>
    <sheet name="Women" sheetId="1" state="hidden" r:id="rId1"/>
    <sheet name="Figure 3.1" sheetId="2" r:id="rId2"/>
    <sheet name="Data" sheetId="3" r:id="rId3"/>
  </sheets>
  <definedNames>
    <definedName name="_1519" localSheetId="2">'Data'!#REF!</definedName>
    <definedName name="_1519">'Women'!$B$2</definedName>
    <definedName name="_2024" localSheetId="2">'Data'!#REF!</definedName>
    <definedName name="_2024">'Women'!$B$3</definedName>
    <definedName name="_2529" localSheetId="2">'Data'!#REF!</definedName>
    <definedName name="_2529">'Women'!$B$4</definedName>
    <definedName name="_3034" localSheetId="2">'Data'!#REF!</definedName>
    <definedName name="_3034">'Women'!$B$5</definedName>
    <definedName name="_3539" localSheetId="2">'Data'!#REF!</definedName>
    <definedName name="_3539">'Women'!$B$6</definedName>
    <definedName name="_4044" localSheetId="2">'Data'!#REF!</definedName>
    <definedName name="_4044">'Women'!$B$7</definedName>
    <definedName name="_4549" localSheetId="2">'Data'!#REF!</definedName>
    <definedName name="_4549">'Women'!$B$8</definedName>
    <definedName name="_5054" localSheetId="2">'Data'!#REF!</definedName>
    <definedName name="_5054">'Women'!$B$9</definedName>
    <definedName name="_5559" localSheetId="2">'Data'!#REF!</definedName>
    <definedName name="_5559">'Women'!$B$10</definedName>
    <definedName name="_6064" localSheetId="2">'Data'!#REF!</definedName>
    <definedName name="_6064">'Women'!$B$11</definedName>
    <definedName name="_6569" localSheetId="2">'Data'!#REF!</definedName>
    <definedName name="_6569">'Women'!$B$12</definedName>
    <definedName name="_7074" localSheetId="2">'Data'!#REF!</definedName>
    <definedName name="_7074">'Women'!$B$13</definedName>
    <definedName name="_7579" localSheetId="2">'Data'!#REF!</definedName>
    <definedName name="_7599" localSheetId="2">'Data'!#REF!</definedName>
    <definedName name="_8099" localSheetId="2">'Data'!#REF!</definedName>
    <definedName name="_8099">'Women'!$B$15</definedName>
    <definedName name="AGE" localSheetId="2">'Data'!#REF!</definedName>
    <definedName name="AGE">'Women'!$B$1</definedName>
    <definedName name="year" localSheetId="2">'Data'!#REF!</definedName>
  </definedNames>
  <calcPr fullCalcOnLoad="1"/>
</workbook>
</file>

<file path=xl/sharedStrings.xml><?xml version="1.0" encoding="utf-8"?>
<sst xmlns="http://schemas.openxmlformats.org/spreadsheetml/2006/main" count="160" uniqueCount="44">
  <si>
    <t>COUNTRY</t>
  </si>
  <si>
    <t>AGE</t>
  </si>
  <si>
    <t>1519</t>
  </si>
  <si>
    <t>2529</t>
  </si>
  <si>
    <t>3539</t>
  </si>
  <si>
    <t>4044</t>
  </si>
  <si>
    <t>4549</t>
  </si>
  <si>
    <t>5559</t>
  </si>
  <si>
    <t>6569</t>
  </si>
  <si>
    <t>7579</t>
  </si>
  <si>
    <t>8099</t>
  </si>
  <si>
    <t>1921-25</t>
  </si>
  <si>
    <t>1931-35</t>
  </si>
  <si>
    <t>1941-45</t>
  </si>
  <si>
    <t>1951-55</t>
  </si>
  <si>
    <t>1961-65</t>
  </si>
  <si>
    <t>1971-75</t>
  </si>
  <si>
    <t>1981-85</t>
  </si>
  <si>
    <t>1991-95</t>
  </si>
  <si>
    <t>2024</t>
  </si>
  <si>
    <t>3034</t>
  </si>
  <si>
    <t>5054</t>
  </si>
  <si>
    <t>6064</t>
  </si>
  <si>
    <t>7074</t>
  </si>
  <si>
    <t>80+</t>
  </si>
  <si>
    <t>1926-30</t>
  </si>
  <si>
    <t>1936-40</t>
  </si>
  <si>
    <t>1946-50</t>
  </si>
  <si>
    <t>1956-60</t>
  </si>
  <si>
    <t>1966-70</t>
  </si>
  <si>
    <t>1976-80</t>
  </si>
  <si>
    <t>1986-90</t>
  </si>
  <si>
    <t>35-39</t>
  </si>
  <si>
    <t>Countries: Socio-economic Determinants and Pension Rules That Matter”, unpublished manuscript.</t>
  </si>
  <si>
    <t>Figure 3.1. Employment rates by birth cohort and age group, OECD average</t>
  </si>
  <si>
    <t>Panel A. Women</t>
  </si>
  <si>
    <t>Note: Each curve illustrates the employment rate (y axis) for each birth cohort at different ages (indicated on the x axis). For example, the thin line (black) curve in the left-hand panel indicates that women born between the years 1946 and 1950 had labour</t>
  </si>
  <si>
    <t>market participation rates of 60% between the age 20-24, falling to 46% between the age 25-29 and rising to around 65% between the age 40-44 on average in the OECD.</t>
  </si>
  <si>
    <t>Source: OECD calculations based on OECD Employment and Labour Market Statistics, www.oecd-ilibrary.org/employment/data/oecdemployment-and-labour-market-statistics_lfs-data-en as in D’Addio, A.C. (2015), “Explaining the Gender Pension Gap in OECD</t>
  </si>
  <si>
    <t>Panel B. Men</t>
  </si>
  <si>
    <t>Pensions at a glance 2015 - © OECD 2015</t>
  </si>
  <si>
    <t>Chapter 3</t>
  </si>
  <si>
    <t>Version 1 - Last updated: 10-Nov-2015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</si>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</sst>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color theme="1"/>
      <name val="Arial"/>
      <family val="2"/>
    </font>
    <font>
      <sz val="10"/>
      <color indexed="8"/>
      <name val="Arial"/>
      <family val="2"/>
    </font>
    <font>
      <sz val="10"/>
      <name val="Times New Roman"/>
      <family val="1"/>
    </font>
    <font>
      <sz val="10"/>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top/>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right style="thin">
        <color indexed="8"/>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color indexed="8"/>
      </left>
      <right/>
      <top style="thin"/>
      <bottom/>
    </border>
    <border>
      <left style="thin">
        <color indexed="8"/>
      </left>
      <right/>
      <top style="thin"/>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2"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8">
    <xf numFmtId="0" fontId="0" fillId="0" borderId="0" xfId="0" applyAlignment="1">
      <alignment/>
    </xf>
    <xf numFmtId="0" fontId="2" fillId="0" borderId="0" xfId="56">
      <alignment/>
      <protection/>
    </xf>
    <xf numFmtId="0" fontId="2" fillId="0" borderId="10" xfId="56" applyBorder="1">
      <alignment/>
      <protection/>
    </xf>
    <xf numFmtId="164" fontId="0" fillId="0" borderId="0" xfId="0" applyNumberFormat="1" applyAlignment="1">
      <alignment/>
    </xf>
    <xf numFmtId="164" fontId="2" fillId="0" borderId="0" xfId="56" applyNumberFormat="1" applyBorder="1">
      <alignment/>
      <protection/>
    </xf>
    <xf numFmtId="0" fontId="2" fillId="0" borderId="0" xfId="56" applyBorder="1">
      <alignment/>
      <protection/>
    </xf>
    <xf numFmtId="0" fontId="2" fillId="0" borderId="11" xfId="56" applyBorder="1">
      <alignment/>
      <protection/>
    </xf>
    <xf numFmtId="0" fontId="2" fillId="0" borderId="11" xfId="56" applyBorder="1">
      <alignment/>
      <protection/>
    </xf>
    <xf numFmtId="0" fontId="2" fillId="0" borderId="12" xfId="56" applyBorder="1">
      <alignment/>
      <protection/>
    </xf>
    <xf numFmtId="0" fontId="2" fillId="0" borderId="13" xfId="56" applyBorder="1">
      <alignment/>
      <protection/>
    </xf>
    <xf numFmtId="164" fontId="2" fillId="0" borderId="11" xfId="56" applyNumberFormat="1" applyBorder="1">
      <alignment/>
      <protection/>
    </xf>
    <xf numFmtId="164" fontId="2" fillId="0" borderId="12" xfId="56" applyNumberFormat="1" applyBorder="1">
      <alignment/>
      <protection/>
    </xf>
    <xf numFmtId="164" fontId="2" fillId="0" borderId="13" xfId="56" applyNumberFormat="1" applyBorder="1">
      <alignment/>
      <protection/>
    </xf>
    <xf numFmtId="164" fontId="2" fillId="0" borderId="10" xfId="56" applyNumberFormat="1" applyBorder="1">
      <alignment/>
      <protection/>
    </xf>
    <xf numFmtId="164" fontId="2" fillId="0" borderId="0" xfId="56" applyNumberFormat="1">
      <alignment/>
      <protection/>
    </xf>
    <xf numFmtId="164" fontId="2" fillId="0" borderId="14" xfId="56" applyNumberFormat="1" applyBorder="1">
      <alignment/>
      <protection/>
    </xf>
    <xf numFmtId="164" fontId="2" fillId="0" borderId="15" xfId="56" applyNumberFormat="1" applyBorder="1">
      <alignment/>
      <protection/>
    </xf>
    <xf numFmtId="164" fontId="2" fillId="0" borderId="16" xfId="56" applyNumberFormat="1" applyBorder="1">
      <alignment/>
      <protection/>
    </xf>
    <xf numFmtId="164" fontId="2" fillId="0" borderId="17" xfId="56" applyNumberFormat="1" applyBorder="1">
      <alignment/>
      <protection/>
    </xf>
    <xf numFmtId="0" fontId="2" fillId="0" borderId="18" xfId="56" applyBorder="1">
      <alignment/>
      <protection/>
    </xf>
    <xf numFmtId="0" fontId="2" fillId="0" borderId="19" xfId="56" applyBorder="1">
      <alignment/>
      <protection/>
    </xf>
    <xf numFmtId="0" fontId="0" fillId="0" borderId="0" xfId="0" applyFill="1" applyAlignment="1">
      <alignment/>
    </xf>
    <xf numFmtId="0" fontId="2" fillId="0" borderId="10" xfId="56" applyFill="1" applyBorder="1">
      <alignment/>
      <protection/>
    </xf>
    <xf numFmtId="1" fontId="2" fillId="0" borderId="0" xfId="56" applyNumberFormat="1" applyFill="1" applyBorder="1">
      <alignment/>
      <protection/>
    </xf>
    <xf numFmtId="1" fontId="0" fillId="0" borderId="0" xfId="0" applyNumberFormat="1" applyFill="1" applyAlignment="1">
      <alignment/>
    </xf>
    <xf numFmtId="1" fontId="2" fillId="0" borderId="11" xfId="56" applyNumberFormat="1" applyFill="1" applyBorder="1">
      <alignment/>
      <protection/>
    </xf>
    <xf numFmtId="1" fontId="2" fillId="0" borderId="12" xfId="56" applyNumberFormat="1" applyFill="1" applyBorder="1">
      <alignment/>
      <protection/>
    </xf>
    <xf numFmtId="1" fontId="2" fillId="0" borderId="13" xfId="56" applyNumberFormat="1" applyFill="1" applyBorder="1">
      <alignment/>
      <protection/>
    </xf>
    <xf numFmtId="49" fontId="2" fillId="0" borderId="10" xfId="56" applyNumberFormat="1" applyBorder="1">
      <alignment/>
      <protection/>
    </xf>
    <xf numFmtId="49" fontId="2" fillId="0" borderId="15" xfId="56" applyNumberFormat="1" applyBorder="1">
      <alignment/>
      <protection/>
    </xf>
    <xf numFmtId="49" fontId="2" fillId="0" borderId="0" xfId="56" applyNumberFormat="1" applyFill="1" applyBorder="1">
      <alignment/>
      <protection/>
    </xf>
    <xf numFmtId="49" fontId="0" fillId="0" borderId="0" xfId="0" applyNumberFormat="1" applyFill="1" applyAlignment="1">
      <alignment/>
    </xf>
    <xf numFmtId="49" fontId="3" fillId="0" borderId="0" xfId="0" applyNumberFormat="1" applyFont="1" applyFill="1" applyAlignment="1">
      <alignment/>
    </xf>
    <xf numFmtId="49" fontId="0" fillId="0" borderId="0" xfId="0" applyNumberFormat="1" applyAlignment="1">
      <alignment/>
    </xf>
    <xf numFmtId="49" fontId="2" fillId="0" borderId="0" xfId="56" applyNumberFormat="1" applyBorder="1">
      <alignment/>
      <protection/>
    </xf>
    <xf numFmtId="0" fontId="37" fillId="0" borderId="0" xfId="0" applyFont="1" applyAlignment="1">
      <alignment horizontal="center"/>
    </xf>
    <xf numFmtId="0" fontId="0" fillId="0" borderId="0" xfId="0" applyFont="1" applyAlignment="1">
      <alignment/>
    </xf>
    <xf numFmtId="0" fontId="31"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7"/>
          <c:w val="0.9885"/>
          <c:h val="0.8835"/>
        </c:manualLayout>
      </c:layout>
      <c:scatterChart>
        <c:scatterStyle val="smoothMarker"/>
        <c:varyColors val="0"/>
        <c:ser>
          <c:idx val="0"/>
          <c:order val="0"/>
          <c:tx>
            <c:strRef>
              <c:f>Women!$B$51</c:f>
              <c:strCache>
                <c:ptCount val="1"/>
                <c:pt idx="0">
                  <c:v>1926-30</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Women!$A$52:$A$62</c:f>
              <c:numCache/>
            </c:numRef>
          </c:xVal>
          <c:yVal>
            <c:numRef>
              <c:f>Women!$B$52:$B$62</c:f>
              <c:numCache/>
            </c:numRef>
          </c:yVal>
          <c:smooth val="1"/>
        </c:ser>
        <c:ser>
          <c:idx val="1"/>
          <c:order val="1"/>
          <c:tx>
            <c:strRef>
              <c:f>Women!$C$51</c:f>
              <c:strCache>
                <c:ptCount val="1"/>
                <c:pt idx="0">
                  <c:v>1936-40</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Women!$A$52:$A$62</c:f>
              <c:numCache/>
            </c:numRef>
          </c:xVal>
          <c:yVal>
            <c:numRef>
              <c:f>Women!$C$52:$C$62</c:f>
              <c:numCache/>
            </c:numRef>
          </c:yVal>
          <c:smooth val="1"/>
        </c:ser>
        <c:ser>
          <c:idx val="2"/>
          <c:order val="2"/>
          <c:tx>
            <c:strRef>
              <c:f>Women!$D$51</c:f>
              <c:strCache>
                <c:ptCount val="1"/>
                <c:pt idx="0">
                  <c:v>1946-50</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Women!$A$52:$A$62</c:f>
              <c:numCache/>
            </c:numRef>
          </c:xVal>
          <c:yVal>
            <c:numRef>
              <c:f>Women!$D$52:$D$62</c:f>
              <c:numCache/>
            </c:numRef>
          </c:yVal>
          <c:smooth val="1"/>
        </c:ser>
        <c:ser>
          <c:idx val="3"/>
          <c:order val="3"/>
          <c:tx>
            <c:strRef>
              <c:f>Women!$E$51</c:f>
              <c:strCache>
                <c:ptCount val="1"/>
                <c:pt idx="0">
                  <c:v>1956-60</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Women!$A$52:$A$62</c:f>
              <c:numCache/>
            </c:numRef>
          </c:xVal>
          <c:yVal>
            <c:numRef>
              <c:f>Women!$E$55:$E$62</c:f>
              <c:numCache/>
            </c:numRef>
          </c:yVal>
          <c:smooth val="1"/>
        </c:ser>
        <c:ser>
          <c:idx val="4"/>
          <c:order val="4"/>
          <c:tx>
            <c:strRef>
              <c:f>Women!$F$51</c:f>
              <c:strCache>
                <c:ptCount val="1"/>
                <c:pt idx="0">
                  <c:v>1966-70</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Women!$A$52:$A$62</c:f>
              <c:numCache/>
            </c:numRef>
          </c:xVal>
          <c:yVal>
            <c:numRef>
              <c:f>Women!$F$52:$F$62</c:f>
              <c:numCache/>
            </c:numRef>
          </c:yVal>
          <c:smooth val="1"/>
        </c:ser>
        <c:ser>
          <c:idx val="5"/>
          <c:order val="5"/>
          <c:tx>
            <c:strRef>
              <c:f>Women!$G$51</c:f>
              <c:strCache>
                <c:ptCount val="1"/>
                <c:pt idx="0">
                  <c:v>1976-80</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Women!$A$52:$A$62</c:f>
              <c:numCache/>
            </c:numRef>
          </c:xVal>
          <c:yVal>
            <c:numRef>
              <c:f>Women!$G$52:$G$62</c:f>
              <c:numCache/>
            </c:numRef>
          </c:yVal>
          <c:smooth val="1"/>
        </c:ser>
        <c:ser>
          <c:idx val="6"/>
          <c:order val="6"/>
          <c:tx>
            <c:strRef>
              <c:f>Women!$H$51</c:f>
              <c:strCache>
                <c:ptCount val="1"/>
                <c:pt idx="0">
                  <c:v>1986-90</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Women!$A$52:$A$62</c:f>
              <c:numCache/>
            </c:numRef>
          </c:xVal>
          <c:yVal>
            <c:numRef>
              <c:f>Women!$H$52:$H$62</c:f>
              <c:numCache/>
            </c:numRef>
          </c:yVal>
          <c:smooth val="1"/>
        </c:ser>
        <c:axId val="34320478"/>
        <c:axId val="40448847"/>
      </c:scatterChart>
      <c:valAx>
        <c:axId val="34320478"/>
        <c:scaling>
          <c:orientation val="minMax"/>
          <c:max val="2010"/>
        </c:scaling>
        <c:axPos val="b"/>
        <c:delete val="0"/>
        <c:numFmt formatCode="General" sourceLinked="1"/>
        <c:majorTickMark val="out"/>
        <c:minorTickMark val="none"/>
        <c:tickLblPos val="nextTo"/>
        <c:spPr>
          <a:ln w="3175">
            <a:solidFill>
              <a:srgbClr val="808080"/>
            </a:solidFill>
          </a:ln>
        </c:spPr>
        <c:crossAx val="40448847"/>
        <c:crosses val="autoZero"/>
        <c:crossBetween val="midCat"/>
        <c:dispUnits/>
      </c:valAx>
      <c:valAx>
        <c:axId val="40448847"/>
        <c:scaling>
          <c:orientation val="minMax"/>
        </c:scaling>
        <c:axPos val="l"/>
        <c:majorGridlines>
          <c:spPr>
            <a:ln w="3175">
              <a:solidFill>
                <a:srgbClr val="969696"/>
              </a:solidFill>
              <a:prstDash val="dash"/>
            </a:ln>
          </c:spPr>
        </c:majorGridlines>
        <c:delete val="0"/>
        <c:numFmt formatCode="0" sourceLinked="0"/>
        <c:majorTickMark val="out"/>
        <c:minorTickMark val="none"/>
        <c:tickLblPos val="nextTo"/>
        <c:spPr>
          <a:ln w="3175">
            <a:solidFill>
              <a:srgbClr val="808080"/>
            </a:solidFill>
          </a:ln>
        </c:spPr>
        <c:crossAx val="34320478"/>
        <c:crosses val="autoZero"/>
        <c:crossBetween val="midCat"/>
        <c:dispUnits/>
      </c:valAx>
      <c:spPr>
        <a:solidFill>
          <a:srgbClr val="FFFFFF"/>
        </a:solidFill>
        <a:ln w="3175">
          <a:noFill/>
        </a:ln>
      </c:spPr>
    </c:plotArea>
    <c:legend>
      <c:legendPos val="t"/>
      <c:layout>
        <c:manualLayout>
          <c:xMode val="edge"/>
          <c:yMode val="edge"/>
          <c:x val="0.04275"/>
          <c:y val="0.007"/>
          <c:w val="0.9115"/>
          <c:h val="0.053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715"/>
          <c:w val="0.97975"/>
          <c:h val="0.929"/>
        </c:manualLayout>
      </c:layout>
      <c:lineChart>
        <c:grouping val="standard"/>
        <c:varyColors val="0"/>
        <c:ser>
          <c:idx val="0"/>
          <c:order val="0"/>
          <c:tx>
            <c:strRef>
              <c:f>Women!$L$51</c:f>
              <c:strCache>
                <c:ptCount val="1"/>
                <c:pt idx="0">
                  <c:v>1926-30</c:v>
                </c:pt>
              </c:strCache>
            </c:strRef>
          </c:tx>
          <c:spPr>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Women!$K$52:$K$65</c:f>
              <c:strCache/>
            </c:strRef>
          </c:cat>
          <c:val>
            <c:numRef>
              <c:f>Women!$L$52:$L$65</c:f>
              <c:numCache/>
            </c:numRef>
          </c:val>
          <c:smooth val="1"/>
        </c:ser>
        <c:ser>
          <c:idx val="1"/>
          <c:order val="1"/>
          <c:tx>
            <c:strRef>
              <c:f>Women!$M$51</c:f>
              <c:strCache>
                <c:ptCount val="1"/>
                <c:pt idx="0">
                  <c:v>1936-40</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Women!$K$52:$K$65</c:f>
              <c:strCache/>
            </c:strRef>
          </c:cat>
          <c:val>
            <c:numRef>
              <c:f>Women!$M$52:$M$65</c:f>
              <c:numCache/>
            </c:numRef>
          </c:val>
          <c:smooth val="1"/>
        </c:ser>
        <c:ser>
          <c:idx val="2"/>
          <c:order val="2"/>
          <c:tx>
            <c:strRef>
              <c:f>Women!$N$51</c:f>
              <c:strCache>
                <c:ptCount val="1"/>
                <c:pt idx="0">
                  <c:v>1946-50</c:v>
                </c:pt>
              </c:strCache>
            </c:strRef>
          </c:tx>
          <c:spPr>
            <a:ln w="25400">
              <a:solidFill>
                <a:srgbClr val="808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Women!$K$52:$K$65</c:f>
              <c:strCache/>
            </c:strRef>
          </c:cat>
          <c:val>
            <c:numRef>
              <c:f>Women!$N$52:$N$65</c:f>
              <c:numCache/>
            </c:numRef>
          </c:val>
          <c:smooth val="1"/>
        </c:ser>
        <c:ser>
          <c:idx val="3"/>
          <c:order val="3"/>
          <c:tx>
            <c:strRef>
              <c:f>Women!$O$51</c:f>
              <c:strCache>
                <c:ptCount val="1"/>
                <c:pt idx="0">
                  <c:v>1956-60</c:v>
                </c:pt>
              </c:strCache>
            </c:strRef>
          </c:tx>
          <c:spPr>
            <a:ln w="254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Women!$K$52:$K$65</c:f>
              <c:strCache/>
            </c:strRef>
          </c:cat>
          <c:val>
            <c:numRef>
              <c:f>Women!$O$52:$O$65</c:f>
              <c:numCache/>
            </c:numRef>
          </c:val>
          <c:smooth val="1"/>
        </c:ser>
        <c:ser>
          <c:idx val="4"/>
          <c:order val="4"/>
          <c:tx>
            <c:strRef>
              <c:f>Women!$P$51</c:f>
              <c:strCache>
                <c:ptCount val="1"/>
                <c:pt idx="0">
                  <c:v>1966-70</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Women!$K$52:$K$65</c:f>
              <c:strCache/>
            </c:strRef>
          </c:cat>
          <c:val>
            <c:numRef>
              <c:f>Women!$P$52:$P$65</c:f>
              <c:numCache/>
            </c:numRef>
          </c:val>
          <c:smooth val="1"/>
        </c:ser>
        <c:ser>
          <c:idx val="5"/>
          <c:order val="5"/>
          <c:tx>
            <c:strRef>
              <c:f>Women!$Q$51</c:f>
              <c:strCache>
                <c:ptCount val="1"/>
                <c:pt idx="0">
                  <c:v>1976-80</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Women!$K$52:$K$65</c:f>
              <c:strCache/>
            </c:strRef>
          </c:cat>
          <c:val>
            <c:numRef>
              <c:f>Women!$Q$52:$Q$65</c:f>
              <c:numCache/>
            </c:numRef>
          </c:val>
          <c:smooth val="1"/>
        </c:ser>
        <c:ser>
          <c:idx val="6"/>
          <c:order val="6"/>
          <c:tx>
            <c:strRef>
              <c:f>Women!$R$51</c:f>
              <c:strCache>
                <c:ptCount val="1"/>
                <c:pt idx="0">
                  <c:v>1986-90</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Women!$K$52:$K$65</c:f>
              <c:strCache/>
            </c:strRef>
          </c:cat>
          <c:val>
            <c:numRef>
              <c:f>Women!$R$52:$R$65</c:f>
              <c:numCache/>
            </c:numRef>
          </c:val>
          <c:smooth val="1"/>
        </c:ser>
        <c:marker val="1"/>
        <c:axId val="28495304"/>
        <c:axId val="55131145"/>
      </c:lineChart>
      <c:catAx>
        <c:axId val="28495304"/>
        <c:scaling>
          <c:orientation val="minMax"/>
        </c:scaling>
        <c:axPos val="b"/>
        <c:delete val="0"/>
        <c:numFmt formatCode="General" sourceLinked="1"/>
        <c:majorTickMark val="out"/>
        <c:minorTickMark val="none"/>
        <c:tickLblPos val="nextTo"/>
        <c:spPr>
          <a:ln w="3175">
            <a:solidFill>
              <a:srgbClr val="808080"/>
            </a:solidFill>
          </a:ln>
        </c:spPr>
        <c:crossAx val="55131145"/>
        <c:crosses val="autoZero"/>
        <c:auto val="1"/>
        <c:lblOffset val="100"/>
        <c:tickLblSkip val="1"/>
        <c:noMultiLvlLbl val="0"/>
      </c:catAx>
      <c:valAx>
        <c:axId val="55131145"/>
        <c:scaling>
          <c:orientation val="minMax"/>
          <c:max val="100"/>
        </c:scaling>
        <c:axPos val="l"/>
        <c:majorGridlines>
          <c:spPr>
            <a:ln w="3175">
              <a:solidFill>
                <a:srgbClr val="808080"/>
              </a:solidFill>
              <a:prstDash val="dash"/>
            </a:ln>
          </c:spPr>
        </c:majorGridlines>
        <c:delete val="0"/>
        <c:numFmt formatCode="General" sourceLinked="1"/>
        <c:majorTickMark val="out"/>
        <c:minorTickMark val="none"/>
        <c:tickLblPos val="nextTo"/>
        <c:spPr>
          <a:ln w="3175">
            <a:solidFill>
              <a:srgbClr val="808080"/>
            </a:solidFill>
          </a:ln>
        </c:spPr>
        <c:crossAx val="28495304"/>
        <c:crossesAt val="1"/>
        <c:crossBetween val="between"/>
        <c:dispUnits/>
      </c:valAx>
      <c:spPr>
        <a:solidFill>
          <a:srgbClr val="FFFFFF"/>
        </a:solidFill>
        <a:ln w="3175">
          <a:noFill/>
        </a:ln>
      </c:spPr>
    </c:plotArea>
    <c:legend>
      <c:legendPos val="t"/>
      <c:layout>
        <c:manualLayout>
          <c:xMode val="edge"/>
          <c:yMode val="edge"/>
          <c:x val="0.0425"/>
          <c:y val="0.00725"/>
          <c:w val="0.912"/>
          <c:h val="0.055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7425"/>
          <c:w val="0.983"/>
          <c:h val="0.92625"/>
        </c:manualLayout>
      </c:layout>
      <c:lineChart>
        <c:grouping val="standard"/>
        <c:varyColors val="0"/>
        <c:ser>
          <c:idx val="0"/>
          <c:order val="0"/>
          <c:tx>
            <c:strRef>
              <c:f>Data!$B$6</c:f>
              <c:strCache>
                <c:ptCount val="1"/>
                <c:pt idx="0">
                  <c:v>1926-30</c:v>
                </c:pt>
              </c:strCache>
            </c:strRef>
          </c:tx>
          <c:spPr>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Data!$A$7:$A$20</c:f>
              <c:strCache>
                <c:ptCount val="14"/>
                <c:pt idx="0">
                  <c:v>1519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8099</c:v>
                </c:pt>
              </c:strCache>
            </c:strRef>
          </c:cat>
          <c:val>
            <c:numRef>
              <c:f>Data!$B$7:$B$20</c:f>
              <c:numCache>
                <c:ptCount val="14"/>
                <c:pt idx="4">
                  <c:v>94.15090343288203</c:v>
                </c:pt>
                <c:pt idx="5">
                  <c:v>95.66400612099397</c:v>
                </c:pt>
                <c:pt idx="6">
                  <c:v>89.77171768886747</c:v>
                </c:pt>
                <c:pt idx="7">
                  <c:v>88.91218462025775</c:v>
                </c:pt>
                <c:pt idx="8">
                  <c:v>74.2422110949249</c:v>
                </c:pt>
                <c:pt idx="9">
                  <c:v>48.300197212442896</c:v>
                </c:pt>
                <c:pt idx="10">
                  <c:v>23.488193036300146</c:v>
                </c:pt>
                <c:pt idx="11">
                  <c:v>13.867770041195165</c:v>
                </c:pt>
                <c:pt idx="12">
                  <c:v>11.383862912726714</c:v>
                </c:pt>
                <c:pt idx="13">
                  <c:v>6.812761343108543</c:v>
                </c:pt>
              </c:numCache>
            </c:numRef>
          </c:val>
          <c:smooth val="1"/>
        </c:ser>
        <c:ser>
          <c:idx val="1"/>
          <c:order val="1"/>
          <c:tx>
            <c:strRef>
              <c:f>Data!$C$6</c:f>
              <c:strCache>
                <c:ptCount val="1"/>
                <c:pt idx="0">
                  <c:v>1936-40</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Data!$A$7:$A$20</c:f>
              <c:strCache>
                <c:ptCount val="14"/>
                <c:pt idx="0">
                  <c:v>1519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8099</c:v>
                </c:pt>
              </c:strCache>
            </c:strRef>
          </c:cat>
          <c:val>
            <c:numRef>
              <c:f>Data!$C$7:$C$20</c:f>
              <c:numCache>
                <c:ptCount val="14"/>
                <c:pt idx="2">
                  <c:v>92.78580464744655</c:v>
                </c:pt>
                <c:pt idx="3">
                  <c:v>96.15341365461848</c:v>
                </c:pt>
                <c:pt idx="4">
                  <c:v>91.2865014544641</c:v>
                </c:pt>
                <c:pt idx="5">
                  <c:v>91.34775572452443</c:v>
                </c:pt>
                <c:pt idx="6">
                  <c:v>89.04876909247525</c:v>
                </c:pt>
                <c:pt idx="7">
                  <c:v>86.36169431694162</c:v>
                </c:pt>
                <c:pt idx="8">
                  <c:v>70.65593482014509</c:v>
                </c:pt>
                <c:pt idx="9">
                  <c:v>45.200651907828565</c:v>
                </c:pt>
                <c:pt idx="10">
                  <c:v>26.222795839963748</c:v>
                </c:pt>
                <c:pt idx="11">
                  <c:v>17.048564958489667</c:v>
                </c:pt>
                <c:pt idx="12">
                  <c:v>15.2291212225882</c:v>
                </c:pt>
              </c:numCache>
            </c:numRef>
          </c:val>
          <c:smooth val="1"/>
        </c:ser>
        <c:ser>
          <c:idx val="2"/>
          <c:order val="2"/>
          <c:tx>
            <c:strRef>
              <c:f>Data!$D$6</c:f>
              <c:strCache>
                <c:ptCount val="1"/>
                <c:pt idx="0">
                  <c:v>1946-50</c:v>
                </c:pt>
              </c:strCache>
            </c:strRef>
          </c:tx>
          <c:spPr>
            <a:ln w="25400">
              <a:solidFill>
                <a:srgbClr val="808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Data!$A$7:$A$20</c:f>
              <c:strCache>
                <c:ptCount val="14"/>
                <c:pt idx="0">
                  <c:v>1519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8099</c:v>
                </c:pt>
              </c:strCache>
            </c:strRef>
          </c:cat>
          <c:val>
            <c:numRef>
              <c:f>Data!$D$7:$D$20</c:f>
              <c:numCache>
                <c:ptCount val="14"/>
                <c:pt idx="0">
                  <c:v>49.703072553576035</c:v>
                </c:pt>
                <c:pt idx="1">
                  <c:v>77.12623645509707</c:v>
                </c:pt>
                <c:pt idx="2">
                  <c:v>86.8231764261728</c:v>
                </c:pt>
                <c:pt idx="3">
                  <c:v>90.09957482896192</c:v>
                </c:pt>
                <c:pt idx="4">
                  <c:v>90.05209038498721</c:v>
                </c:pt>
                <c:pt idx="5">
                  <c:v>92.24940873992901</c:v>
                </c:pt>
                <c:pt idx="6">
                  <c:v>88.39669508162619</c:v>
                </c:pt>
                <c:pt idx="7">
                  <c:v>83.83379174418894</c:v>
                </c:pt>
                <c:pt idx="8">
                  <c:v>72.7968551190221</c:v>
                </c:pt>
                <c:pt idx="9">
                  <c:v>51.56092362341228</c:v>
                </c:pt>
                <c:pt idx="10">
                  <c:v>30.212577992284984</c:v>
                </c:pt>
              </c:numCache>
            </c:numRef>
          </c:val>
          <c:smooth val="1"/>
        </c:ser>
        <c:ser>
          <c:idx val="3"/>
          <c:order val="3"/>
          <c:tx>
            <c:strRef>
              <c:f>Data!$E$6</c:f>
              <c:strCache>
                <c:ptCount val="1"/>
                <c:pt idx="0">
                  <c:v>1956-60</c:v>
                </c:pt>
              </c:strCache>
            </c:strRef>
          </c:tx>
          <c:spPr>
            <a:ln w="254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Data!$A$7:$A$20</c:f>
              <c:strCache>
                <c:ptCount val="14"/>
                <c:pt idx="0">
                  <c:v>1519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8099</c:v>
                </c:pt>
              </c:strCache>
            </c:strRef>
          </c:cat>
          <c:val>
            <c:numRef>
              <c:f>Data!$E$7:$E$20</c:f>
              <c:numCache>
                <c:ptCount val="14"/>
                <c:pt idx="0">
                  <c:v>38.86508593407663</c:v>
                </c:pt>
                <c:pt idx="1">
                  <c:v>70.47615734023826</c:v>
                </c:pt>
                <c:pt idx="2">
                  <c:v>83.7174137810485</c:v>
                </c:pt>
                <c:pt idx="3">
                  <c:v>91.27984645952775</c:v>
                </c:pt>
                <c:pt idx="4">
                  <c:v>89.87002402773435</c:v>
                </c:pt>
                <c:pt idx="5">
                  <c:v>90.09225229161025</c:v>
                </c:pt>
                <c:pt idx="6">
                  <c:v>87.194035400336</c:v>
                </c:pt>
                <c:pt idx="7">
                  <c:v>81.797090203866</c:v>
                </c:pt>
                <c:pt idx="8">
                  <c:v>75.09543501961204</c:v>
                </c:pt>
              </c:numCache>
            </c:numRef>
          </c:val>
          <c:smooth val="1"/>
        </c:ser>
        <c:ser>
          <c:idx val="4"/>
          <c:order val="4"/>
          <c:tx>
            <c:strRef>
              <c:f>Data!$F$6</c:f>
              <c:strCache>
                <c:ptCount val="1"/>
                <c:pt idx="0">
                  <c:v>1966-70</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Data!$A$7:$A$20</c:f>
              <c:strCache>
                <c:ptCount val="14"/>
                <c:pt idx="0">
                  <c:v>1519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8099</c:v>
                </c:pt>
              </c:strCache>
            </c:strRef>
          </c:cat>
          <c:val>
            <c:numRef>
              <c:f>Data!$F$7:$F$20</c:f>
              <c:numCache>
                <c:ptCount val="14"/>
                <c:pt idx="0">
                  <c:v>31.657375690776217</c:v>
                </c:pt>
                <c:pt idx="1">
                  <c:v>70.28941064744473</c:v>
                </c:pt>
                <c:pt idx="2">
                  <c:v>84.39367340937822</c:v>
                </c:pt>
                <c:pt idx="3">
                  <c:v>90.44726137551213</c:v>
                </c:pt>
                <c:pt idx="4">
                  <c:v>89.8790986310496</c:v>
                </c:pt>
                <c:pt idx="5">
                  <c:v>87.27024661436205</c:v>
                </c:pt>
                <c:pt idx="6">
                  <c:v>85.66204593364893</c:v>
                </c:pt>
              </c:numCache>
            </c:numRef>
          </c:val>
          <c:smooth val="1"/>
        </c:ser>
        <c:ser>
          <c:idx val="5"/>
          <c:order val="5"/>
          <c:tx>
            <c:strRef>
              <c:f>Data!$G$6</c:f>
              <c:strCache>
                <c:ptCount val="1"/>
                <c:pt idx="0">
                  <c:v>1976-80</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Data!$A$7:$A$20</c:f>
              <c:strCache>
                <c:ptCount val="14"/>
                <c:pt idx="0">
                  <c:v>1519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8099</c:v>
                </c:pt>
              </c:strCache>
            </c:strRef>
          </c:cat>
          <c:val>
            <c:numRef>
              <c:f>Data!$G$7:$G$20</c:f>
              <c:numCache>
                <c:ptCount val="14"/>
                <c:pt idx="0">
                  <c:v>32.74883053252446</c:v>
                </c:pt>
                <c:pt idx="1">
                  <c:v>66.7423914766491</c:v>
                </c:pt>
                <c:pt idx="2">
                  <c:v>83.01468386131015</c:v>
                </c:pt>
                <c:pt idx="3">
                  <c:v>85.99361262927854</c:v>
                </c:pt>
                <c:pt idx="4">
                  <c:v>87.68939636387384</c:v>
                </c:pt>
              </c:numCache>
            </c:numRef>
          </c:val>
          <c:smooth val="1"/>
        </c:ser>
        <c:ser>
          <c:idx val="6"/>
          <c:order val="6"/>
          <c:tx>
            <c:strRef>
              <c:f>Data!$H$6</c:f>
              <c:strCache>
                <c:ptCount val="1"/>
                <c:pt idx="0">
                  <c:v>1986-90</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Data!$A$7:$A$20</c:f>
              <c:strCache>
                <c:ptCount val="14"/>
                <c:pt idx="0">
                  <c:v>1519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8099</c:v>
                </c:pt>
              </c:strCache>
            </c:strRef>
          </c:cat>
          <c:val>
            <c:numRef>
              <c:f>Data!$H$7:$H$19</c:f>
              <c:numCache>
                <c:ptCount val="13"/>
                <c:pt idx="0">
                  <c:v>28.618782886118154</c:v>
                </c:pt>
                <c:pt idx="1">
                  <c:v>59.514408228333174</c:v>
                </c:pt>
                <c:pt idx="2">
                  <c:v>79.49859188445343</c:v>
                </c:pt>
              </c:numCache>
            </c:numRef>
          </c:val>
          <c:smooth val="1"/>
        </c:ser>
        <c:marker val="1"/>
        <c:axId val="26418258"/>
        <c:axId val="36437731"/>
      </c:lineChart>
      <c:catAx>
        <c:axId val="26418258"/>
        <c:scaling>
          <c:orientation val="minMax"/>
        </c:scaling>
        <c:axPos val="b"/>
        <c:delete val="0"/>
        <c:numFmt formatCode="General" sourceLinked="1"/>
        <c:majorTickMark val="out"/>
        <c:minorTickMark val="none"/>
        <c:tickLblPos val="nextTo"/>
        <c:spPr>
          <a:ln w="3175">
            <a:solidFill>
              <a:srgbClr val="808080"/>
            </a:solidFill>
          </a:ln>
        </c:spPr>
        <c:crossAx val="36437731"/>
        <c:crosses val="autoZero"/>
        <c:auto val="1"/>
        <c:lblOffset val="100"/>
        <c:tickLblSkip val="1"/>
        <c:noMultiLvlLbl val="0"/>
      </c:catAx>
      <c:valAx>
        <c:axId val="36437731"/>
        <c:scaling>
          <c:orientation val="minMax"/>
          <c:max val="100"/>
        </c:scaling>
        <c:axPos val="l"/>
        <c:majorGridlines>
          <c:spPr>
            <a:ln w="3175">
              <a:solidFill>
                <a:srgbClr val="808080"/>
              </a:solidFill>
              <a:prstDash val="dash"/>
            </a:ln>
          </c:spPr>
        </c:majorGridlines>
        <c:delete val="0"/>
        <c:numFmt formatCode="General" sourceLinked="1"/>
        <c:majorTickMark val="out"/>
        <c:minorTickMark val="none"/>
        <c:tickLblPos val="nextTo"/>
        <c:spPr>
          <a:ln w="3175">
            <a:solidFill>
              <a:srgbClr val="808080"/>
            </a:solidFill>
          </a:ln>
        </c:spPr>
        <c:crossAx val="26418258"/>
        <c:crossesAt val="1"/>
        <c:crossBetween val="midCat"/>
        <c:dispUnits/>
      </c:valAx>
      <c:spPr>
        <a:solidFill>
          <a:srgbClr val="FFFFFF"/>
        </a:solidFill>
        <a:ln w="3175">
          <a:noFill/>
        </a:ln>
      </c:spPr>
    </c:plotArea>
    <c:legend>
      <c:legendPos val="t"/>
      <c:layout>
        <c:manualLayout>
          <c:xMode val="edge"/>
          <c:yMode val="edge"/>
          <c:x val="0.043"/>
          <c:y val="0.0075"/>
          <c:w val="0.911"/>
          <c:h val="0.057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7425"/>
          <c:w val="0.983"/>
          <c:h val="0.92625"/>
        </c:manualLayout>
      </c:layout>
      <c:lineChart>
        <c:grouping val="standard"/>
        <c:varyColors val="0"/>
        <c:ser>
          <c:idx val="0"/>
          <c:order val="0"/>
          <c:tx>
            <c:strRef>
              <c:f>Data!$K$6</c:f>
              <c:strCache>
                <c:ptCount val="1"/>
                <c:pt idx="0">
                  <c:v>1926-30</c:v>
                </c:pt>
              </c:strCache>
            </c:strRef>
          </c:tx>
          <c:spPr>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Data!$J$7:$J$20</c:f>
              <c:strCache>
                <c:ptCount val="14"/>
                <c:pt idx="0">
                  <c:v>1519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8099</c:v>
                </c:pt>
              </c:strCache>
            </c:strRef>
          </c:cat>
          <c:val>
            <c:numRef>
              <c:f>Data!$K$7:$K$20</c:f>
              <c:numCache>
                <c:ptCount val="14"/>
                <c:pt idx="4">
                  <c:v>41.72695816294432</c:v>
                </c:pt>
                <c:pt idx="5">
                  <c:v>54.36015096347282</c:v>
                </c:pt>
                <c:pt idx="6">
                  <c:v>51.17325201669587</c:v>
                </c:pt>
                <c:pt idx="7">
                  <c:v>51.553268103018155</c:v>
                </c:pt>
                <c:pt idx="8">
                  <c:v>40.64909577945694</c:v>
                </c:pt>
                <c:pt idx="9">
                  <c:v>25.52810396197829</c:v>
                </c:pt>
                <c:pt idx="10">
                  <c:v>12.16396321523166</c:v>
                </c:pt>
                <c:pt idx="11">
                  <c:v>6.314292878109244</c:v>
                </c:pt>
                <c:pt idx="12">
                  <c:v>2.8133752382990576</c:v>
                </c:pt>
                <c:pt idx="13">
                  <c:v>1.9130835869498302</c:v>
                </c:pt>
              </c:numCache>
            </c:numRef>
          </c:val>
          <c:smooth val="1"/>
        </c:ser>
        <c:ser>
          <c:idx val="1"/>
          <c:order val="1"/>
          <c:tx>
            <c:strRef>
              <c:f>Data!$L$6</c:f>
              <c:strCache>
                <c:ptCount val="1"/>
                <c:pt idx="0">
                  <c:v>1936-40</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Data!$J$7:$J$20</c:f>
              <c:strCache>
                <c:ptCount val="14"/>
                <c:pt idx="0">
                  <c:v>1519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8099</c:v>
                </c:pt>
              </c:strCache>
            </c:strRef>
          </c:cat>
          <c:val>
            <c:numRef>
              <c:f>Data!$L$7:$L$20</c:f>
              <c:numCache>
                <c:ptCount val="14"/>
                <c:pt idx="2">
                  <c:v>37.829868789621116</c:v>
                </c:pt>
                <c:pt idx="3">
                  <c:v>45.174851600510145</c:v>
                </c:pt>
                <c:pt idx="4">
                  <c:v>48.52810418177093</c:v>
                </c:pt>
                <c:pt idx="5">
                  <c:v>57.376852048372065</c:v>
                </c:pt>
                <c:pt idx="6">
                  <c:v>57.46066121404028</c:v>
                </c:pt>
                <c:pt idx="7">
                  <c:v>55.222420288049825</c:v>
                </c:pt>
                <c:pt idx="8">
                  <c:v>43.4360346814327</c:v>
                </c:pt>
                <c:pt idx="9">
                  <c:v>25.559066245060386</c:v>
                </c:pt>
                <c:pt idx="10">
                  <c:v>14.053705172573528</c:v>
                </c:pt>
                <c:pt idx="11">
                  <c:v>10.633408852641049</c:v>
                </c:pt>
                <c:pt idx="12">
                  <c:v>7.6505270118715645</c:v>
                </c:pt>
              </c:numCache>
            </c:numRef>
          </c:val>
          <c:smooth val="1"/>
        </c:ser>
        <c:ser>
          <c:idx val="2"/>
          <c:order val="2"/>
          <c:tx>
            <c:strRef>
              <c:f>Data!$M$6</c:f>
              <c:strCache>
                <c:ptCount val="1"/>
                <c:pt idx="0">
                  <c:v>1946-50</c:v>
                </c:pt>
              </c:strCache>
            </c:strRef>
          </c:tx>
          <c:spPr>
            <a:ln w="25400">
              <a:solidFill>
                <a:srgbClr val="808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Data!$J$7:$J$20</c:f>
              <c:strCache>
                <c:ptCount val="14"/>
                <c:pt idx="0">
                  <c:v>1519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8099</c:v>
                </c:pt>
              </c:strCache>
            </c:strRef>
          </c:cat>
          <c:val>
            <c:numRef>
              <c:f>Data!$M$7:$M$20</c:f>
              <c:numCache>
                <c:ptCount val="14"/>
                <c:pt idx="0">
                  <c:v>33.189220953660175</c:v>
                </c:pt>
                <c:pt idx="1">
                  <c:v>58.110082282424216</c:v>
                </c:pt>
                <c:pt idx="2">
                  <c:v>46.21689847077513</c:v>
                </c:pt>
                <c:pt idx="3">
                  <c:v>51.82967466452432</c:v>
                </c:pt>
                <c:pt idx="4">
                  <c:v>59.11683931906585</c:v>
                </c:pt>
                <c:pt idx="5">
                  <c:v>65.86838365285016</c:v>
                </c:pt>
                <c:pt idx="6">
                  <c:v>65.0687228294198</c:v>
                </c:pt>
                <c:pt idx="7">
                  <c:v>60.93736768431345</c:v>
                </c:pt>
                <c:pt idx="8">
                  <c:v>51.28893467265727</c:v>
                </c:pt>
                <c:pt idx="9">
                  <c:v>34.51372680619871</c:v>
                </c:pt>
                <c:pt idx="10">
                  <c:v>18.051724934880838</c:v>
                </c:pt>
              </c:numCache>
            </c:numRef>
          </c:val>
          <c:smooth val="1"/>
        </c:ser>
        <c:ser>
          <c:idx val="3"/>
          <c:order val="3"/>
          <c:tx>
            <c:strRef>
              <c:f>Data!$N$6</c:f>
              <c:strCache>
                <c:ptCount val="1"/>
                <c:pt idx="0">
                  <c:v>1956-60</c:v>
                </c:pt>
              </c:strCache>
            </c:strRef>
          </c:tx>
          <c:spPr>
            <a:ln w="254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Data!$J$7:$J$20</c:f>
              <c:strCache>
                <c:ptCount val="14"/>
                <c:pt idx="0">
                  <c:v>1519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8099</c:v>
                </c:pt>
              </c:strCache>
            </c:strRef>
          </c:cat>
          <c:val>
            <c:numRef>
              <c:f>Data!$N$7:$N$20</c:f>
              <c:numCache>
                <c:ptCount val="14"/>
                <c:pt idx="0">
                  <c:v>34.02221673660824</c:v>
                </c:pt>
                <c:pt idx="1">
                  <c:v>58.833303792369406</c:v>
                </c:pt>
                <c:pt idx="2">
                  <c:v>56.432801569929524</c:v>
                </c:pt>
                <c:pt idx="3">
                  <c:v>60.154425956812005</c:v>
                </c:pt>
                <c:pt idx="4">
                  <c:v>63.19111152837992</c:v>
                </c:pt>
                <c:pt idx="5">
                  <c:v>67.1747311654898</c:v>
                </c:pt>
                <c:pt idx="6">
                  <c:v>68.0825946219676</c:v>
                </c:pt>
                <c:pt idx="7">
                  <c:v>65.5074760271909</c:v>
                </c:pt>
                <c:pt idx="8">
                  <c:v>58.32721608586817</c:v>
                </c:pt>
              </c:numCache>
            </c:numRef>
          </c:val>
          <c:smooth val="1"/>
        </c:ser>
        <c:ser>
          <c:idx val="4"/>
          <c:order val="4"/>
          <c:tx>
            <c:strRef>
              <c:f>Data!$O$6</c:f>
              <c:strCache>
                <c:ptCount val="1"/>
                <c:pt idx="0">
                  <c:v>1966-70</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Data!$J$7:$J$20</c:f>
              <c:strCache>
                <c:ptCount val="14"/>
                <c:pt idx="0">
                  <c:v>1519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8099</c:v>
                </c:pt>
              </c:strCache>
            </c:strRef>
          </c:cat>
          <c:val>
            <c:numRef>
              <c:f>Data!$O$7:$O$20</c:f>
              <c:numCache>
                <c:ptCount val="14"/>
                <c:pt idx="0">
                  <c:v>28.70547608144981</c:v>
                </c:pt>
                <c:pt idx="1">
                  <c:v>60.282498811229935</c:v>
                </c:pt>
                <c:pt idx="2">
                  <c:v>59.296067263541495</c:v>
                </c:pt>
                <c:pt idx="3">
                  <c:v>61.339318140721424</c:v>
                </c:pt>
                <c:pt idx="4">
                  <c:v>64.69560638186248</c:v>
                </c:pt>
                <c:pt idx="5">
                  <c:v>68.26787729425227</c:v>
                </c:pt>
                <c:pt idx="6">
                  <c:v>69.3205451015136</c:v>
                </c:pt>
              </c:numCache>
            </c:numRef>
          </c:val>
          <c:smooth val="1"/>
        </c:ser>
        <c:ser>
          <c:idx val="5"/>
          <c:order val="5"/>
          <c:tx>
            <c:strRef>
              <c:f>Data!$P$6</c:f>
              <c:strCache>
                <c:ptCount val="1"/>
                <c:pt idx="0">
                  <c:v>1976-80</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Data!$J$7:$J$20</c:f>
              <c:strCache>
                <c:ptCount val="14"/>
                <c:pt idx="0">
                  <c:v>1519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8099</c:v>
                </c:pt>
              </c:strCache>
            </c:strRef>
          </c:cat>
          <c:val>
            <c:numRef>
              <c:f>Data!$P$7:$P$20</c:f>
              <c:numCache>
                <c:ptCount val="14"/>
                <c:pt idx="0">
                  <c:v>25.72026832459084</c:v>
                </c:pt>
                <c:pt idx="1">
                  <c:v>53.77722880709217</c:v>
                </c:pt>
                <c:pt idx="2">
                  <c:v>62.70389308431705</c:v>
                </c:pt>
                <c:pt idx="3">
                  <c:v>63.39103981045191</c:v>
                </c:pt>
                <c:pt idx="4">
                  <c:v>66.09799414503028</c:v>
                </c:pt>
              </c:numCache>
            </c:numRef>
          </c:val>
          <c:smooth val="1"/>
        </c:ser>
        <c:ser>
          <c:idx val="6"/>
          <c:order val="6"/>
          <c:tx>
            <c:strRef>
              <c:f>Data!$Q$6</c:f>
              <c:strCache>
                <c:ptCount val="1"/>
                <c:pt idx="0">
                  <c:v>1986-90</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Data!$J$7:$J$20</c:f>
              <c:strCache>
                <c:ptCount val="14"/>
                <c:pt idx="0">
                  <c:v>1519</c:v>
                </c:pt>
                <c:pt idx="1">
                  <c:v>2024</c:v>
                </c:pt>
                <c:pt idx="2">
                  <c:v>2529</c:v>
                </c:pt>
                <c:pt idx="3">
                  <c:v>3034</c:v>
                </c:pt>
                <c:pt idx="4">
                  <c:v>3539</c:v>
                </c:pt>
                <c:pt idx="5">
                  <c:v>4044</c:v>
                </c:pt>
                <c:pt idx="6">
                  <c:v>4549</c:v>
                </c:pt>
                <c:pt idx="7">
                  <c:v>5054</c:v>
                </c:pt>
                <c:pt idx="8">
                  <c:v>5559</c:v>
                </c:pt>
                <c:pt idx="9">
                  <c:v>6064</c:v>
                </c:pt>
                <c:pt idx="10">
                  <c:v>6569</c:v>
                </c:pt>
                <c:pt idx="11">
                  <c:v>7074</c:v>
                </c:pt>
                <c:pt idx="12">
                  <c:v>7579</c:v>
                </c:pt>
                <c:pt idx="13">
                  <c:v>8099</c:v>
                </c:pt>
              </c:strCache>
            </c:strRef>
          </c:cat>
          <c:val>
            <c:numRef>
              <c:f>Data!$Q$7:$Q$19</c:f>
              <c:numCache>
                <c:ptCount val="13"/>
                <c:pt idx="0">
                  <c:v>23.628155969760343</c:v>
                </c:pt>
                <c:pt idx="1">
                  <c:v>51.05343058984574</c:v>
                </c:pt>
                <c:pt idx="2">
                  <c:v>63.90639903092388</c:v>
                </c:pt>
              </c:numCache>
            </c:numRef>
          </c:val>
          <c:smooth val="1"/>
        </c:ser>
        <c:marker val="1"/>
        <c:axId val="59504124"/>
        <c:axId val="65775069"/>
      </c:lineChart>
      <c:catAx>
        <c:axId val="59504124"/>
        <c:scaling>
          <c:orientation val="minMax"/>
        </c:scaling>
        <c:axPos val="b"/>
        <c:delete val="0"/>
        <c:numFmt formatCode="General" sourceLinked="1"/>
        <c:majorTickMark val="out"/>
        <c:minorTickMark val="none"/>
        <c:tickLblPos val="nextTo"/>
        <c:spPr>
          <a:ln w="3175">
            <a:solidFill>
              <a:srgbClr val="808080"/>
            </a:solidFill>
          </a:ln>
        </c:spPr>
        <c:crossAx val="65775069"/>
        <c:crosses val="autoZero"/>
        <c:auto val="1"/>
        <c:lblOffset val="100"/>
        <c:tickLblSkip val="1"/>
        <c:noMultiLvlLbl val="0"/>
      </c:catAx>
      <c:valAx>
        <c:axId val="65775069"/>
        <c:scaling>
          <c:orientation val="minMax"/>
          <c:max val="100"/>
        </c:scaling>
        <c:axPos val="l"/>
        <c:majorGridlines>
          <c:spPr>
            <a:ln w="3175">
              <a:solidFill>
                <a:srgbClr val="808080"/>
              </a:solidFill>
              <a:prstDash val="dash"/>
            </a:ln>
          </c:spPr>
        </c:majorGridlines>
        <c:delete val="0"/>
        <c:numFmt formatCode="General" sourceLinked="1"/>
        <c:majorTickMark val="out"/>
        <c:minorTickMark val="none"/>
        <c:tickLblPos val="nextTo"/>
        <c:spPr>
          <a:ln w="3175">
            <a:solidFill>
              <a:srgbClr val="808080"/>
            </a:solidFill>
          </a:ln>
        </c:spPr>
        <c:crossAx val="59504124"/>
        <c:crossesAt val="1"/>
        <c:crossBetween val="midCat"/>
        <c:dispUnits/>
      </c:valAx>
      <c:spPr>
        <a:solidFill>
          <a:srgbClr val="FFFFFF"/>
        </a:solidFill>
        <a:ln w="3175">
          <a:noFill/>
        </a:ln>
      </c:spPr>
    </c:plotArea>
    <c:legend>
      <c:legendPos val="t"/>
      <c:layout>
        <c:manualLayout>
          <c:xMode val="edge"/>
          <c:yMode val="edge"/>
          <c:x val="0.043"/>
          <c:y val="0.0075"/>
          <c:w val="0.911"/>
          <c:h val="0.057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66</xdr:row>
      <xdr:rowOff>104775</xdr:rowOff>
    </xdr:from>
    <xdr:to>
      <xdr:col>10</xdr:col>
      <xdr:colOff>133350</xdr:colOff>
      <xdr:row>92</xdr:row>
      <xdr:rowOff>47625</xdr:rowOff>
    </xdr:to>
    <xdr:graphicFrame>
      <xdr:nvGraphicFramePr>
        <xdr:cNvPr id="1" name="Chart 2"/>
        <xdr:cNvGraphicFramePr/>
      </xdr:nvGraphicFramePr>
      <xdr:xfrm>
        <a:off x="123825" y="10791825"/>
        <a:ext cx="6105525" cy="4152900"/>
      </xdr:xfrm>
      <a:graphic>
        <a:graphicData uri="http://schemas.openxmlformats.org/drawingml/2006/chart">
          <c:chart xmlns:c="http://schemas.openxmlformats.org/drawingml/2006/chart" r:id="rId1"/>
        </a:graphicData>
      </a:graphic>
    </xdr:graphicFrame>
    <xdr:clientData/>
  </xdr:twoCellAnchor>
  <xdr:twoCellAnchor>
    <xdr:from>
      <xdr:col>10</xdr:col>
      <xdr:colOff>371475</xdr:colOff>
      <xdr:row>67</xdr:row>
      <xdr:rowOff>9525</xdr:rowOff>
    </xdr:from>
    <xdr:to>
      <xdr:col>21</xdr:col>
      <xdr:colOff>238125</xdr:colOff>
      <xdr:row>92</xdr:row>
      <xdr:rowOff>9525</xdr:rowOff>
    </xdr:to>
    <xdr:graphicFrame>
      <xdr:nvGraphicFramePr>
        <xdr:cNvPr id="2" name="Chart 4"/>
        <xdr:cNvGraphicFramePr/>
      </xdr:nvGraphicFramePr>
      <xdr:xfrm>
        <a:off x="6467475" y="10858500"/>
        <a:ext cx="6572250" cy="40481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9</xdr:row>
      <xdr:rowOff>0</xdr:rowOff>
    </xdr:from>
    <xdr:to>
      <xdr:col>23</xdr:col>
      <xdr:colOff>428625</xdr:colOff>
      <xdr:row>33</xdr:row>
      <xdr:rowOff>38100</xdr:rowOff>
    </xdr:to>
    <xdr:graphicFrame>
      <xdr:nvGraphicFramePr>
        <xdr:cNvPr id="1" name="Chart 1"/>
        <xdr:cNvGraphicFramePr/>
      </xdr:nvGraphicFramePr>
      <xdr:xfrm>
        <a:off x="7924800" y="1457325"/>
        <a:ext cx="6524625" cy="39243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9</xdr:row>
      <xdr:rowOff>0</xdr:rowOff>
    </xdr:from>
    <xdr:to>
      <xdr:col>11</xdr:col>
      <xdr:colOff>428625</xdr:colOff>
      <xdr:row>33</xdr:row>
      <xdr:rowOff>38100</xdr:rowOff>
    </xdr:to>
    <xdr:graphicFrame>
      <xdr:nvGraphicFramePr>
        <xdr:cNvPr id="2" name="Chart 2"/>
        <xdr:cNvGraphicFramePr/>
      </xdr:nvGraphicFramePr>
      <xdr:xfrm>
        <a:off x="609600" y="1457325"/>
        <a:ext cx="6524625" cy="39243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5-en"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5-en"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66"/>
  <sheetViews>
    <sheetView zoomScale="85" zoomScaleNormal="85" zoomScalePageLayoutView="0" workbookViewId="0" topLeftCell="A60">
      <selection activeCell="T65" sqref="T65"/>
    </sheetView>
  </sheetViews>
  <sheetFormatPr defaultColWidth="9.140625" defaultRowHeight="12.75"/>
  <sheetData>
    <row r="1" spans="1:22" ht="12.75">
      <c r="A1" s="7" t="s">
        <v>0</v>
      </c>
      <c r="B1" s="7" t="s">
        <v>1</v>
      </c>
      <c r="C1" s="6">
        <v>1960</v>
      </c>
      <c r="D1" s="8">
        <v>1965</v>
      </c>
      <c r="E1" s="8">
        <v>1970</v>
      </c>
      <c r="F1" s="8">
        <v>1975</v>
      </c>
      <c r="G1" s="8">
        <v>1980</v>
      </c>
      <c r="H1" s="8">
        <v>1985</v>
      </c>
      <c r="I1" s="8">
        <v>1990</v>
      </c>
      <c r="J1" s="8">
        <v>1995</v>
      </c>
      <c r="K1" s="8">
        <v>2000</v>
      </c>
      <c r="L1" s="8">
        <v>2005</v>
      </c>
      <c r="M1" s="9">
        <v>2010</v>
      </c>
      <c r="O1" t="s">
        <v>11</v>
      </c>
      <c r="P1" t="s">
        <v>12</v>
      </c>
      <c r="Q1" t="s">
        <v>13</v>
      </c>
      <c r="R1" t="s">
        <v>14</v>
      </c>
      <c r="S1" t="s">
        <v>15</v>
      </c>
      <c r="T1" t="s">
        <v>16</v>
      </c>
      <c r="U1" t="s">
        <v>17</v>
      </c>
      <c r="V1" t="s">
        <v>18</v>
      </c>
    </row>
    <row r="2" spans="1:17" ht="12.75">
      <c r="A2" s="6"/>
      <c r="B2" s="28" t="s">
        <v>2</v>
      </c>
      <c r="C2" s="10">
        <v>35.33847472150814</v>
      </c>
      <c r="D2" s="11">
        <v>36.740611284332616</v>
      </c>
      <c r="E2" s="11">
        <v>40.87192212691298</v>
      </c>
      <c r="F2" s="11">
        <v>39.64512378455637</v>
      </c>
      <c r="G2" s="11">
        <v>39.98990019917542</v>
      </c>
      <c r="H2" s="11">
        <v>36.59347970480219</v>
      </c>
      <c r="I2" s="11">
        <v>35.55676129758628</v>
      </c>
      <c r="J2" s="11">
        <v>31.21284212888296</v>
      </c>
      <c r="K2" s="11">
        <v>31.098609207546744</v>
      </c>
      <c r="L2" s="11">
        <v>27.959890978562512</v>
      </c>
      <c r="M2" s="12">
        <v>25.335685906013573</v>
      </c>
      <c r="N2" s="1">
        <v>1960</v>
      </c>
      <c r="Q2" s="3">
        <f>$C$2</f>
        <v>35.33847472150814</v>
      </c>
    </row>
    <row r="3" spans="1:14" ht="12.75">
      <c r="A3" s="19"/>
      <c r="B3" s="28" t="s">
        <v>19</v>
      </c>
      <c r="C3" s="13">
        <v>42.49907699881035</v>
      </c>
      <c r="D3" s="14">
        <v>47.839165812947385</v>
      </c>
      <c r="E3" s="14">
        <v>59.950558520230736</v>
      </c>
      <c r="F3" s="14">
        <v>61.57032679069291</v>
      </c>
      <c r="G3" s="14">
        <v>65.48382651718134</v>
      </c>
      <c r="H3" s="14">
        <v>67.43067400154573</v>
      </c>
      <c r="I3" s="14">
        <v>68.27135931551037</v>
      </c>
      <c r="J3" s="14">
        <v>61.87993338837391</v>
      </c>
      <c r="K3" s="14">
        <v>60.773966351654764</v>
      </c>
      <c r="L3" s="14">
        <v>59.980684946767006</v>
      </c>
      <c r="M3" s="15">
        <v>59.51667407046868</v>
      </c>
      <c r="N3" s="1">
        <v>1965</v>
      </c>
    </row>
    <row r="4" spans="1:14" ht="12.75">
      <c r="A4" s="19"/>
      <c r="B4" s="28" t="s">
        <v>3</v>
      </c>
      <c r="C4" s="13">
        <v>32.453856486625426</v>
      </c>
      <c r="D4" s="14">
        <v>37.75008326426917</v>
      </c>
      <c r="E4" s="14">
        <v>44.273293008283964</v>
      </c>
      <c r="F4" s="14">
        <v>49.54154818556395</v>
      </c>
      <c r="G4" s="14">
        <v>57.158328599169025</v>
      </c>
      <c r="H4" s="14">
        <v>62.91364212741307</v>
      </c>
      <c r="I4" s="14">
        <v>66.74334152401119</v>
      </c>
      <c r="J4" s="14">
        <v>66.08141553049731</v>
      </c>
      <c r="K4" s="14">
        <v>67.39847005075976</v>
      </c>
      <c r="L4" s="14">
        <v>68.77626648460996</v>
      </c>
      <c r="M4" s="15">
        <v>71.13375417821263</v>
      </c>
      <c r="N4" s="1">
        <v>1970</v>
      </c>
    </row>
    <row r="5" spans="1:14" ht="12.75">
      <c r="A5" s="19"/>
      <c r="B5" s="28" t="s">
        <v>20</v>
      </c>
      <c r="C5" s="13">
        <v>33.178812979709704</v>
      </c>
      <c r="D5" s="14">
        <v>36.88093063882161</v>
      </c>
      <c r="E5" s="14">
        <v>45.41298852959028</v>
      </c>
      <c r="F5" s="14">
        <v>47.34083137439031</v>
      </c>
      <c r="G5" s="14">
        <v>54.61906332271843</v>
      </c>
      <c r="H5" s="14">
        <v>61.010211378919735</v>
      </c>
      <c r="I5" s="14">
        <v>64.81418661543591</v>
      </c>
      <c r="J5" s="14">
        <v>65.28996421058136</v>
      </c>
      <c r="K5" s="14">
        <v>66.10369310477255</v>
      </c>
      <c r="L5" s="14">
        <v>66.97050633081076</v>
      </c>
      <c r="M5" s="15">
        <v>69.3443958766209</v>
      </c>
      <c r="N5" s="1">
        <v>1975</v>
      </c>
    </row>
    <row r="6" spans="1:14" ht="12.75">
      <c r="A6" s="19"/>
      <c r="B6" s="28" t="s">
        <v>4</v>
      </c>
      <c r="C6" s="13">
        <v>38.41261576226429</v>
      </c>
      <c r="D6" s="14">
        <v>41.68451640928087</v>
      </c>
      <c r="E6" s="14">
        <v>50.59423593214169</v>
      </c>
      <c r="F6" s="14">
        <v>50.85923580166274</v>
      </c>
      <c r="G6" s="14">
        <v>57.941068995907955</v>
      </c>
      <c r="H6" s="14">
        <v>62.94222436561034</v>
      </c>
      <c r="I6" s="14">
        <v>67.53355364820126</v>
      </c>
      <c r="J6" s="14">
        <v>68.10234920678138</v>
      </c>
      <c r="K6" s="14">
        <v>68.35145244503066</v>
      </c>
      <c r="L6" s="14">
        <v>69.08732608619528</v>
      </c>
      <c r="M6" s="15">
        <v>70.61143420426507</v>
      </c>
      <c r="N6" s="1">
        <v>1980</v>
      </c>
    </row>
    <row r="7" spans="1:14" ht="12.75">
      <c r="A7" s="19"/>
      <c r="B7" s="28" t="s">
        <v>5</v>
      </c>
      <c r="C7" s="13">
        <v>43.95161290322581</v>
      </c>
      <c r="D7" s="14">
        <v>46.628670370103166</v>
      </c>
      <c r="E7" s="14">
        <v>54.23161138593788</v>
      </c>
      <c r="F7" s="14">
        <v>52.95451187030783</v>
      </c>
      <c r="G7" s="14">
        <v>59.34004520287339</v>
      </c>
      <c r="H7" s="14">
        <v>63.868767339336365</v>
      </c>
      <c r="I7" s="14">
        <v>69.00005376223902</v>
      </c>
      <c r="J7" s="14">
        <v>70.5716635346384</v>
      </c>
      <c r="K7" s="14">
        <v>71.11008881591545</v>
      </c>
      <c r="L7" s="14">
        <v>71.97169390972633</v>
      </c>
      <c r="M7" s="15">
        <v>73.37719879423743</v>
      </c>
      <c r="N7" s="1">
        <v>1985</v>
      </c>
    </row>
    <row r="8" spans="1:14" ht="12.75">
      <c r="A8" s="19"/>
      <c r="B8" s="28" t="s">
        <v>6</v>
      </c>
      <c r="C8" s="13">
        <v>49.119005236952766</v>
      </c>
      <c r="D8" s="14">
        <v>50.04578609997158</v>
      </c>
      <c r="E8" s="14">
        <v>54.90893118834844</v>
      </c>
      <c r="F8" s="14">
        <v>53.17661137423676</v>
      </c>
      <c r="G8" s="14">
        <v>56.99276898161341</v>
      </c>
      <c r="H8" s="14">
        <v>60.19161462213533</v>
      </c>
      <c r="I8" s="14">
        <v>66.07931291488379</v>
      </c>
      <c r="J8" s="14">
        <v>68.61064766318053</v>
      </c>
      <c r="K8" s="14">
        <v>70.36074519161711</v>
      </c>
      <c r="L8" s="14">
        <v>71.87704613157712</v>
      </c>
      <c r="M8" s="15">
        <v>73.60012452605798</v>
      </c>
      <c r="N8" s="1">
        <v>1990</v>
      </c>
    </row>
    <row r="9" spans="1:14" ht="12.75">
      <c r="A9" s="19"/>
      <c r="B9" s="28" t="s">
        <v>21</v>
      </c>
      <c r="C9" s="13">
        <v>47.05745319006436</v>
      </c>
      <c r="D9" s="14">
        <v>48.262676217911135</v>
      </c>
      <c r="E9" s="14">
        <v>52.60338172236428</v>
      </c>
      <c r="F9" s="14">
        <v>50.749285871237085</v>
      </c>
      <c r="G9" s="14">
        <v>53.20195313056697</v>
      </c>
      <c r="H9" s="14">
        <v>53.41481446381173</v>
      </c>
      <c r="I9" s="14">
        <v>57.426105278002424</v>
      </c>
      <c r="J9" s="14">
        <v>60.845196759767525</v>
      </c>
      <c r="K9" s="14">
        <v>63.82016921943189</v>
      </c>
      <c r="L9" s="14">
        <v>66.4212986325086</v>
      </c>
      <c r="M9" s="15">
        <v>69.60758398786804</v>
      </c>
      <c r="N9" s="1">
        <v>1995</v>
      </c>
    </row>
    <row r="10" spans="1:14" ht="12.75">
      <c r="A10" s="19"/>
      <c r="B10" s="28" t="s">
        <v>7</v>
      </c>
      <c r="C10" s="13">
        <v>38.60211606284065</v>
      </c>
      <c r="D10" s="14">
        <v>43.427902368729164</v>
      </c>
      <c r="E10" s="14">
        <v>44.86489009194008</v>
      </c>
      <c r="F10" s="14">
        <v>44.153362664990574</v>
      </c>
      <c r="G10" s="14">
        <v>44.637477098470896</v>
      </c>
      <c r="H10" s="14">
        <v>42.621727708191194</v>
      </c>
      <c r="I10" s="14">
        <v>44.85365955319706</v>
      </c>
      <c r="J10" s="14">
        <v>45.88493698536496</v>
      </c>
      <c r="K10" s="14">
        <v>49.16513728302296</v>
      </c>
      <c r="L10" s="14">
        <v>53.68521408504115</v>
      </c>
      <c r="M10" s="15">
        <v>58.7056687131531</v>
      </c>
      <c r="N10" s="1">
        <v>2000</v>
      </c>
    </row>
    <row r="11" spans="1:14" ht="12.75">
      <c r="A11" s="19"/>
      <c r="B11" s="28" t="s">
        <v>22</v>
      </c>
      <c r="C11" s="13">
        <v>29.309488325881766</v>
      </c>
      <c r="D11" s="14">
        <v>33.09539546155541</v>
      </c>
      <c r="E11" s="14">
        <v>28.923696411089978</v>
      </c>
      <c r="F11" s="14">
        <v>26.574790500417677</v>
      </c>
      <c r="G11" s="14">
        <v>27.73409911964229</v>
      </c>
      <c r="H11" s="14">
        <v>24.436059511914756</v>
      </c>
      <c r="I11" s="14">
        <v>26.16177553694469</v>
      </c>
      <c r="J11" s="14">
        <v>25.37947429668138</v>
      </c>
      <c r="K11" s="14">
        <v>26.464589536665535</v>
      </c>
      <c r="L11" s="14">
        <v>30.989670674076393</v>
      </c>
      <c r="M11" s="15">
        <v>36.24735553830463</v>
      </c>
      <c r="N11" s="1">
        <v>2005</v>
      </c>
    </row>
    <row r="12" spans="1:14" ht="12.75">
      <c r="A12" s="19"/>
      <c r="B12" s="28" t="s">
        <v>8</v>
      </c>
      <c r="C12" s="13">
        <v>16.208133971291865</v>
      </c>
      <c r="D12" s="14">
        <v>16.30252993177414</v>
      </c>
      <c r="E12" s="14">
        <v>17.09042783334606</v>
      </c>
      <c r="F12" s="14">
        <v>14.374621473174193</v>
      </c>
      <c r="G12" s="14">
        <v>13.841164756455754</v>
      </c>
      <c r="H12" s="14">
        <v>11.417726683845249</v>
      </c>
      <c r="I12" s="14">
        <v>13.761719193754951</v>
      </c>
      <c r="J12" s="14">
        <v>12.465798684034052</v>
      </c>
      <c r="K12" s="14">
        <v>12.318464420351418</v>
      </c>
      <c r="L12" s="14">
        <v>14.574986678821395</v>
      </c>
      <c r="M12" s="15">
        <v>17.711040571872683</v>
      </c>
      <c r="N12" s="1">
        <v>2010</v>
      </c>
    </row>
    <row r="13" spans="1:13" ht="12.75">
      <c r="A13" s="19"/>
      <c r="B13" s="28" t="s">
        <v>23</v>
      </c>
      <c r="C13" s="13"/>
      <c r="D13" s="14">
        <v>9.00774102744546</v>
      </c>
      <c r="E13" s="14">
        <v>9.131479574322004</v>
      </c>
      <c r="F13" s="14">
        <v>7.452858425621072</v>
      </c>
      <c r="G13" s="14">
        <v>6.737675390807409</v>
      </c>
      <c r="H13" s="14">
        <v>5.975970937389832</v>
      </c>
      <c r="I13" s="14">
        <v>6.45316834344038</v>
      </c>
      <c r="J13" s="14">
        <v>6.627072478986734</v>
      </c>
      <c r="K13" s="14">
        <v>6.365273659786139</v>
      </c>
      <c r="L13" s="14">
        <v>8.154860715214031</v>
      </c>
      <c r="M13" s="15">
        <v>11.193660626190205</v>
      </c>
    </row>
    <row r="14" spans="1:13" ht="12.75">
      <c r="A14" s="19"/>
      <c r="B14" s="28" t="s">
        <v>9</v>
      </c>
      <c r="C14" s="13"/>
      <c r="D14" s="14"/>
      <c r="E14" s="14"/>
      <c r="F14" s="14"/>
      <c r="G14" s="14"/>
      <c r="H14" s="14"/>
      <c r="I14" s="14"/>
      <c r="J14" s="14">
        <v>2.608695652173913</v>
      </c>
      <c r="K14" s="14">
        <v>3.4557902191875356</v>
      </c>
      <c r="L14" s="14">
        <v>3.4032785700084944</v>
      </c>
      <c r="M14" s="15">
        <v>5.420934707144185</v>
      </c>
    </row>
    <row r="15" spans="1:13" ht="12.75">
      <c r="A15" s="20"/>
      <c r="B15" s="29" t="s">
        <v>10</v>
      </c>
      <c r="C15" s="16"/>
      <c r="D15" s="17"/>
      <c r="E15" s="17"/>
      <c r="F15" s="17"/>
      <c r="G15" s="17"/>
      <c r="H15" s="17"/>
      <c r="I15" s="17"/>
      <c r="J15" s="17">
        <v>0.7407407407407408</v>
      </c>
      <c r="K15" s="17">
        <v>1.256730200827595</v>
      </c>
      <c r="L15" s="17">
        <v>1.3534535639798797</v>
      </c>
      <c r="M15" s="18">
        <v>2.70417256892016</v>
      </c>
    </row>
    <row r="16" spans="1:13" ht="12.75">
      <c r="A16" s="5"/>
      <c r="B16" s="5"/>
      <c r="C16" s="4"/>
      <c r="D16" s="4"/>
      <c r="E16" s="4"/>
      <c r="F16" s="4"/>
      <c r="G16" s="4"/>
      <c r="H16" s="4"/>
      <c r="I16" s="4"/>
      <c r="J16" s="4"/>
      <c r="K16" s="4"/>
      <c r="L16" s="4"/>
      <c r="M16" s="4"/>
    </row>
    <row r="17" spans="1:13" ht="12.75">
      <c r="A17" s="5"/>
      <c r="B17" s="5"/>
      <c r="C17" s="4"/>
      <c r="D17" s="4"/>
      <c r="E17" s="4"/>
      <c r="F17" s="4"/>
      <c r="G17" s="4"/>
      <c r="H17" s="4"/>
      <c r="I17" s="4"/>
      <c r="J17" s="4"/>
      <c r="K17" s="4"/>
      <c r="L17" s="4"/>
      <c r="M17" s="4"/>
    </row>
    <row r="18" spans="1:13" ht="12.75">
      <c r="A18" s="5"/>
      <c r="B18" s="5"/>
      <c r="C18" s="4"/>
      <c r="D18" s="4"/>
      <c r="E18" s="4"/>
      <c r="F18" s="4"/>
      <c r="G18" s="4"/>
      <c r="H18" s="4"/>
      <c r="I18" s="4"/>
      <c r="J18" s="4"/>
      <c r="K18" s="4"/>
      <c r="L18" s="4"/>
      <c r="M18" s="4"/>
    </row>
    <row r="19" spans="1:13" ht="12.75">
      <c r="A19" s="23"/>
      <c r="B19" s="24" t="s">
        <v>11</v>
      </c>
      <c r="C19" s="24" t="s">
        <v>12</v>
      </c>
      <c r="D19" s="23" t="s">
        <v>13</v>
      </c>
      <c r="E19" s="23" t="s">
        <v>14</v>
      </c>
      <c r="F19" s="23" t="s">
        <v>15</v>
      </c>
      <c r="G19" s="23" t="s">
        <v>16</v>
      </c>
      <c r="H19" s="23" t="s">
        <v>17</v>
      </c>
      <c r="I19" s="23" t="s">
        <v>18</v>
      </c>
      <c r="J19" s="4"/>
      <c r="K19" s="4"/>
      <c r="L19" s="4"/>
      <c r="M19" s="4"/>
    </row>
    <row r="20" spans="1:13" ht="12.75">
      <c r="A20" s="25">
        <v>1960</v>
      </c>
      <c r="B20" s="30">
        <v>3539</v>
      </c>
      <c r="C20" s="30">
        <v>2529</v>
      </c>
      <c r="D20" s="30">
        <v>1519</v>
      </c>
      <c r="E20" s="30"/>
      <c r="F20" s="30"/>
      <c r="G20" s="30"/>
      <c r="H20" s="30"/>
      <c r="I20" s="30"/>
      <c r="J20" s="4"/>
      <c r="K20" s="4"/>
      <c r="L20" s="4"/>
      <c r="M20" s="4"/>
    </row>
    <row r="21" spans="1:13" ht="12.75">
      <c r="A21" s="26">
        <v>1965</v>
      </c>
      <c r="B21" s="30">
        <v>4044</v>
      </c>
      <c r="C21" s="30">
        <v>3034</v>
      </c>
      <c r="D21" s="30">
        <v>2024</v>
      </c>
      <c r="E21" s="30"/>
      <c r="F21" s="30"/>
      <c r="G21" s="30"/>
      <c r="H21" s="30"/>
      <c r="I21" s="30"/>
      <c r="J21" s="4"/>
      <c r="K21" s="4"/>
      <c r="L21" s="4"/>
      <c r="M21" s="4"/>
    </row>
    <row r="22" spans="1:13" ht="12.75">
      <c r="A22" s="26">
        <v>1970</v>
      </c>
      <c r="B22" s="30">
        <v>4549</v>
      </c>
      <c r="C22" s="30">
        <v>3539</v>
      </c>
      <c r="D22" s="30">
        <v>2529</v>
      </c>
      <c r="E22" s="30">
        <v>1519</v>
      </c>
      <c r="F22" s="30"/>
      <c r="G22" s="30"/>
      <c r="H22" s="30"/>
      <c r="I22" s="30"/>
      <c r="J22" s="4"/>
      <c r="K22" s="4"/>
      <c r="L22" s="4"/>
      <c r="M22" s="4"/>
    </row>
    <row r="23" spans="1:13" ht="12.75">
      <c r="A23" s="26">
        <v>1975</v>
      </c>
      <c r="B23" s="30">
        <v>5054</v>
      </c>
      <c r="C23" s="30">
        <v>4044</v>
      </c>
      <c r="D23" s="30">
        <v>3034</v>
      </c>
      <c r="E23" s="30">
        <v>2024</v>
      </c>
      <c r="F23" s="30"/>
      <c r="G23" s="30"/>
      <c r="H23" s="30"/>
      <c r="I23" s="30"/>
      <c r="J23" s="4"/>
      <c r="K23" s="4"/>
      <c r="L23" s="4"/>
      <c r="M23" s="4"/>
    </row>
    <row r="24" spans="1:13" ht="12.75">
      <c r="A24" s="26">
        <v>1980</v>
      </c>
      <c r="B24" s="30">
        <v>5559</v>
      </c>
      <c r="C24" s="30">
        <v>4549</v>
      </c>
      <c r="D24" s="30">
        <v>3539</v>
      </c>
      <c r="E24" s="30">
        <v>2529</v>
      </c>
      <c r="F24" s="30">
        <v>1519</v>
      </c>
      <c r="G24" s="30"/>
      <c r="H24" s="30"/>
      <c r="I24" s="30"/>
      <c r="J24" s="4"/>
      <c r="K24" s="4"/>
      <c r="L24" s="4"/>
      <c r="M24" s="4"/>
    </row>
    <row r="25" spans="1:9" ht="12.75">
      <c r="A25" s="26">
        <v>1985</v>
      </c>
      <c r="B25" s="30">
        <v>6064</v>
      </c>
      <c r="C25" s="30">
        <v>5054</v>
      </c>
      <c r="D25" s="30">
        <v>4044</v>
      </c>
      <c r="E25" s="30">
        <v>3034</v>
      </c>
      <c r="F25" s="30">
        <v>2024</v>
      </c>
      <c r="G25" s="31"/>
      <c r="H25" s="31"/>
      <c r="I25" s="31"/>
    </row>
    <row r="26" spans="1:10" ht="12.75">
      <c r="A26" s="26">
        <v>1990</v>
      </c>
      <c r="B26" s="31">
        <v>6569</v>
      </c>
      <c r="C26" s="30">
        <v>5559</v>
      </c>
      <c r="D26" s="31">
        <v>4549</v>
      </c>
      <c r="E26" s="30">
        <v>3539</v>
      </c>
      <c r="F26" s="31">
        <v>2529</v>
      </c>
      <c r="G26" s="31">
        <v>1519</v>
      </c>
      <c r="H26" s="31"/>
      <c r="I26" s="31"/>
      <c r="J26" s="21"/>
    </row>
    <row r="27" spans="1:10" ht="12.75">
      <c r="A27" s="26">
        <v>1995</v>
      </c>
      <c r="B27" s="31">
        <v>7074</v>
      </c>
      <c r="C27" s="30">
        <v>6064</v>
      </c>
      <c r="D27" s="31">
        <v>5054</v>
      </c>
      <c r="E27" s="30">
        <v>4044</v>
      </c>
      <c r="F27" s="31">
        <v>3034</v>
      </c>
      <c r="G27" s="31">
        <v>2024</v>
      </c>
      <c r="H27" s="31"/>
      <c r="I27" s="31"/>
      <c r="J27" s="21"/>
    </row>
    <row r="28" spans="1:10" ht="12.75">
      <c r="A28" s="26">
        <v>2000</v>
      </c>
      <c r="B28" s="31">
        <v>7579</v>
      </c>
      <c r="C28" s="30">
        <v>6569</v>
      </c>
      <c r="D28" s="32">
        <v>5559</v>
      </c>
      <c r="E28" s="30">
        <v>4549</v>
      </c>
      <c r="F28" s="31">
        <v>3539</v>
      </c>
      <c r="G28" s="31">
        <v>2529</v>
      </c>
      <c r="H28" s="31">
        <v>1519</v>
      </c>
      <c r="I28" s="31"/>
      <c r="J28" s="21"/>
    </row>
    <row r="29" spans="1:10" ht="12.75">
      <c r="A29" s="26">
        <v>2005</v>
      </c>
      <c r="B29" s="31" t="s">
        <v>24</v>
      </c>
      <c r="C29" s="30">
        <v>7074</v>
      </c>
      <c r="D29" s="31">
        <v>6064</v>
      </c>
      <c r="E29" s="30">
        <v>5054</v>
      </c>
      <c r="F29" s="31">
        <v>4044</v>
      </c>
      <c r="G29" s="31">
        <v>3034</v>
      </c>
      <c r="H29" s="31">
        <v>2024</v>
      </c>
      <c r="I29" s="31"/>
      <c r="J29" s="21"/>
    </row>
    <row r="30" spans="1:10" ht="12.75">
      <c r="A30" s="27">
        <v>2010</v>
      </c>
      <c r="B30" s="31" t="s">
        <v>24</v>
      </c>
      <c r="C30" s="30">
        <v>7579</v>
      </c>
      <c r="D30" s="31">
        <v>6569</v>
      </c>
      <c r="E30" s="30">
        <v>5559</v>
      </c>
      <c r="F30" s="31">
        <v>4549</v>
      </c>
      <c r="G30" s="31">
        <v>3539</v>
      </c>
      <c r="H30" s="31">
        <v>2529</v>
      </c>
      <c r="I30" s="31">
        <v>1519</v>
      </c>
      <c r="J30" s="21"/>
    </row>
    <row r="31" spans="1:10" ht="12.75">
      <c r="A31" s="22"/>
      <c r="B31" s="21"/>
      <c r="C31" s="21"/>
      <c r="D31" s="21"/>
      <c r="E31" s="21"/>
      <c r="F31" s="21"/>
      <c r="G31" s="21"/>
      <c r="H31" s="21"/>
      <c r="I31" s="21"/>
      <c r="J31" s="21"/>
    </row>
    <row r="32" spans="1:10" ht="12.75">
      <c r="A32" s="2"/>
      <c r="H32" s="21"/>
      <c r="I32" s="21"/>
      <c r="J32" s="21"/>
    </row>
    <row r="33" spans="1:26" ht="12.75">
      <c r="A33" s="23"/>
      <c r="B33" s="24" t="s">
        <v>25</v>
      </c>
      <c r="C33" s="24" t="s">
        <v>26</v>
      </c>
      <c r="D33" s="23" t="s">
        <v>27</v>
      </c>
      <c r="E33" s="23" t="s">
        <v>28</v>
      </c>
      <c r="F33" s="23" t="s">
        <v>29</v>
      </c>
      <c r="G33" s="23" t="s">
        <v>30</v>
      </c>
      <c r="H33" s="23" t="s">
        <v>31</v>
      </c>
      <c r="I33" s="23"/>
      <c r="L33" s="24" t="s">
        <v>25</v>
      </c>
      <c r="M33" s="24" t="s">
        <v>26</v>
      </c>
      <c r="N33" s="23" t="s">
        <v>27</v>
      </c>
      <c r="O33" s="23" t="s">
        <v>28</v>
      </c>
      <c r="P33" s="23" t="s">
        <v>29</v>
      </c>
      <c r="Q33" s="23" t="s">
        <v>30</v>
      </c>
      <c r="R33" s="23" t="s">
        <v>31</v>
      </c>
      <c r="T33" s="24" t="s">
        <v>25</v>
      </c>
      <c r="U33" s="24" t="s">
        <v>26</v>
      </c>
      <c r="V33" s="23" t="s">
        <v>27</v>
      </c>
      <c r="W33" s="23" t="s">
        <v>28</v>
      </c>
      <c r="X33" s="23" t="s">
        <v>29</v>
      </c>
      <c r="Y33" s="23" t="s">
        <v>30</v>
      </c>
      <c r="Z33" s="23" t="s">
        <v>31</v>
      </c>
    </row>
    <row r="34" spans="1:18" ht="12.75">
      <c r="A34" s="25">
        <v>1960</v>
      </c>
      <c r="B34" s="30" t="s">
        <v>20</v>
      </c>
      <c r="C34" s="30" t="s">
        <v>19</v>
      </c>
      <c r="D34" s="30"/>
      <c r="E34" s="30"/>
      <c r="F34" s="30"/>
      <c r="G34" s="30"/>
      <c r="H34" s="30"/>
      <c r="I34" s="23"/>
      <c r="K34" s="28" t="s">
        <v>2</v>
      </c>
      <c r="N34">
        <v>1965</v>
      </c>
      <c r="O34">
        <v>1975</v>
      </c>
      <c r="P34">
        <v>1985</v>
      </c>
      <c r="Q34">
        <v>1995</v>
      </c>
      <c r="R34">
        <f>2005</f>
        <v>2005</v>
      </c>
    </row>
    <row r="35" spans="1:18" ht="12.75">
      <c r="A35" s="26">
        <v>1965</v>
      </c>
      <c r="B35" s="30" t="s">
        <v>32</v>
      </c>
      <c r="C35" s="30">
        <v>2529</v>
      </c>
      <c r="D35" s="30">
        <v>1519</v>
      </c>
      <c r="E35" s="30"/>
      <c r="F35" s="30"/>
      <c r="G35" s="30"/>
      <c r="H35" s="30"/>
      <c r="I35" s="23"/>
      <c r="K35" s="28" t="s">
        <v>19</v>
      </c>
      <c r="M35">
        <v>1960</v>
      </c>
      <c r="N35">
        <f>N34+5</f>
        <v>1970</v>
      </c>
      <c r="O35">
        <f>O34+5</f>
        <v>1980</v>
      </c>
      <c r="P35">
        <f>P34+5</f>
        <v>1990</v>
      </c>
      <c r="Q35">
        <f>Q34+5</f>
        <v>2000</v>
      </c>
      <c r="R35">
        <f>R34+5</f>
        <v>2010</v>
      </c>
    </row>
    <row r="36" spans="1:17" ht="12.75">
      <c r="A36" s="26">
        <v>1970</v>
      </c>
      <c r="B36" s="30">
        <v>4044</v>
      </c>
      <c r="C36" s="30">
        <v>3034</v>
      </c>
      <c r="D36" s="30">
        <v>2024</v>
      </c>
      <c r="E36" s="33"/>
      <c r="F36" s="30"/>
      <c r="G36" s="30"/>
      <c r="H36" s="30"/>
      <c r="I36" s="23"/>
      <c r="K36" s="28" t="s">
        <v>3</v>
      </c>
      <c r="M36">
        <v>1965</v>
      </c>
      <c r="N36">
        <f aca="true" t="shared" si="0" ref="N36:N43">N35+5</f>
        <v>1975</v>
      </c>
      <c r="O36">
        <f aca="true" t="shared" si="1" ref="O36:Q37">O35+5</f>
        <v>1985</v>
      </c>
      <c r="P36">
        <f t="shared" si="1"/>
        <v>1995</v>
      </c>
      <c r="Q36">
        <f t="shared" si="1"/>
        <v>2005</v>
      </c>
    </row>
    <row r="37" spans="1:17" ht="12.75">
      <c r="A37" s="26">
        <v>1975</v>
      </c>
      <c r="B37" s="30">
        <v>4549</v>
      </c>
      <c r="C37" s="30">
        <v>3539</v>
      </c>
      <c r="D37" s="30">
        <v>2529</v>
      </c>
      <c r="E37" s="30">
        <v>1519</v>
      </c>
      <c r="F37" s="30"/>
      <c r="G37" s="30"/>
      <c r="H37" s="30"/>
      <c r="I37" s="23"/>
      <c r="K37" s="28" t="s">
        <v>20</v>
      </c>
      <c r="L37">
        <v>1960</v>
      </c>
      <c r="M37">
        <v>1970</v>
      </c>
      <c r="N37">
        <f t="shared" si="0"/>
        <v>1980</v>
      </c>
      <c r="O37">
        <f t="shared" si="1"/>
        <v>1990</v>
      </c>
      <c r="P37">
        <f t="shared" si="1"/>
        <v>2000</v>
      </c>
      <c r="Q37">
        <f t="shared" si="1"/>
        <v>2010</v>
      </c>
    </row>
    <row r="38" spans="1:16" ht="12.75">
      <c r="A38" s="26">
        <v>1980</v>
      </c>
      <c r="B38" s="30">
        <v>5054</v>
      </c>
      <c r="C38" s="30">
        <v>4044</v>
      </c>
      <c r="D38" s="30">
        <v>3034</v>
      </c>
      <c r="E38" s="30">
        <v>2024</v>
      </c>
      <c r="F38" s="33"/>
      <c r="G38" s="30"/>
      <c r="H38" s="30"/>
      <c r="I38" s="23"/>
      <c r="K38" s="28" t="s">
        <v>4</v>
      </c>
      <c r="L38">
        <v>1965</v>
      </c>
      <c r="M38">
        <v>1975</v>
      </c>
      <c r="N38">
        <f t="shared" si="0"/>
        <v>1985</v>
      </c>
      <c r="O38">
        <f>O37+5</f>
        <v>1995</v>
      </c>
      <c r="P38">
        <f>P37+5</f>
        <v>2005</v>
      </c>
    </row>
    <row r="39" spans="1:16" ht="12.75">
      <c r="A39" s="26">
        <v>1985</v>
      </c>
      <c r="B39" s="30">
        <v>5559</v>
      </c>
      <c r="C39" s="30">
        <v>4549</v>
      </c>
      <c r="D39" s="30">
        <v>3539</v>
      </c>
      <c r="E39" s="30">
        <v>2529</v>
      </c>
      <c r="F39" s="30">
        <v>1519</v>
      </c>
      <c r="G39" s="31"/>
      <c r="H39" s="31"/>
      <c r="I39" s="24"/>
      <c r="K39" s="28" t="s">
        <v>5</v>
      </c>
      <c r="L39">
        <v>1970</v>
      </c>
      <c r="M39">
        <f>M38+5</f>
        <v>1980</v>
      </c>
      <c r="N39">
        <f t="shared" si="0"/>
        <v>1990</v>
      </c>
      <c r="O39">
        <f>O38+5</f>
        <v>2000</v>
      </c>
      <c r="P39">
        <f>P38+5</f>
        <v>2010</v>
      </c>
    </row>
    <row r="40" spans="1:15" ht="12.75">
      <c r="A40" s="26">
        <v>1990</v>
      </c>
      <c r="B40" s="31">
        <v>6064</v>
      </c>
      <c r="C40" s="30">
        <v>5054</v>
      </c>
      <c r="D40" s="31">
        <v>4044</v>
      </c>
      <c r="E40" s="30">
        <v>3034</v>
      </c>
      <c r="F40" s="30">
        <v>2024</v>
      </c>
      <c r="G40" s="33"/>
      <c r="H40" s="31"/>
      <c r="I40" s="24"/>
      <c r="K40" s="28" t="s">
        <v>6</v>
      </c>
      <c r="L40">
        <v>1975</v>
      </c>
      <c r="M40">
        <f aca="true" t="shared" si="2" ref="M40:M45">M39+5</f>
        <v>1985</v>
      </c>
      <c r="N40">
        <f t="shared" si="0"/>
        <v>1995</v>
      </c>
      <c r="O40">
        <f>O39+5</f>
        <v>2005</v>
      </c>
    </row>
    <row r="41" spans="1:15" ht="12.75">
      <c r="A41" s="26">
        <v>1995</v>
      </c>
      <c r="B41" s="31">
        <v>6569</v>
      </c>
      <c r="C41" s="30">
        <v>5559</v>
      </c>
      <c r="D41" s="31">
        <v>4549</v>
      </c>
      <c r="E41" s="30">
        <v>3539</v>
      </c>
      <c r="F41" s="31">
        <v>2529</v>
      </c>
      <c r="G41" s="31">
        <v>1519</v>
      </c>
      <c r="H41" s="31"/>
      <c r="I41" s="24"/>
      <c r="K41" s="28" t="s">
        <v>21</v>
      </c>
      <c r="L41">
        <v>1980</v>
      </c>
      <c r="M41">
        <f t="shared" si="2"/>
        <v>1990</v>
      </c>
      <c r="N41">
        <f t="shared" si="0"/>
        <v>2000</v>
      </c>
      <c r="O41">
        <f>O40+5</f>
        <v>2010</v>
      </c>
    </row>
    <row r="42" spans="1:14" ht="12.75">
      <c r="A42" s="26">
        <v>2000</v>
      </c>
      <c r="B42" s="31">
        <v>7074</v>
      </c>
      <c r="C42" s="30">
        <v>6064</v>
      </c>
      <c r="D42" s="32">
        <v>5054</v>
      </c>
      <c r="E42" s="30">
        <v>4044</v>
      </c>
      <c r="F42" s="31">
        <v>3034</v>
      </c>
      <c r="G42" s="31">
        <v>2024</v>
      </c>
      <c r="H42" s="33"/>
      <c r="I42" s="24"/>
      <c r="K42" s="28" t="s">
        <v>7</v>
      </c>
      <c r="L42">
        <v>1985</v>
      </c>
      <c r="M42">
        <f t="shared" si="2"/>
        <v>1995</v>
      </c>
      <c r="N42">
        <f>N41+5</f>
        <v>2005</v>
      </c>
    </row>
    <row r="43" spans="1:14" ht="12.75">
      <c r="A43" s="26">
        <v>2005</v>
      </c>
      <c r="B43" s="31">
        <v>7579</v>
      </c>
      <c r="C43" s="30">
        <v>6569</v>
      </c>
      <c r="D43" s="31">
        <v>5559</v>
      </c>
      <c r="E43" s="30">
        <v>4549</v>
      </c>
      <c r="F43" s="31">
        <v>3539</v>
      </c>
      <c r="G43" s="31">
        <v>2529</v>
      </c>
      <c r="H43" s="31">
        <v>1519</v>
      </c>
      <c r="I43" s="24"/>
      <c r="K43" s="28" t="s">
        <v>22</v>
      </c>
      <c r="L43">
        <v>1990</v>
      </c>
      <c r="M43">
        <f t="shared" si="2"/>
        <v>2000</v>
      </c>
      <c r="N43">
        <f t="shared" si="0"/>
        <v>2010</v>
      </c>
    </row>
    <row r="44" spans="1:13" ht="12.75">
      <c r="A44" s="27">
        <v>2010</v>
      </c>
      <c r="B44" s="31" t="s">
        <v>24</v>
      </c>
      <c r="C44" s="30">
        <v>7074</v>
      </c>
      <c r="D44" s="31">
        <v>6064</v>
      </c>
      <c r="E44" s="30">
        <v>5054</v>
      </c>
      <c r="F44" s="31">
        <v>4044</v>
      </c>
      <c r="G44" s="31">
        <v>3034</v>
      </c>
      <c r="H44" s="31">
        <v>2024</v>
      </c>
      <c r="I44" s="24"/>
      <c r="K44" s="28" t="s">
        <v>8</v>
      </c>
      <c r="L44">
        <v>1995</v>
      </c>
      <c r="M44">
        <f t="shared" si="2"/>
        <v>2005</v>
      </c>
    </row>
    <row r="45" spans="5:13" ht="12.75">
      <c r="E45" s="23"/>
      <c r="F45" s="24"/>
      <c r="G45" s="24"/>
      <c r="H45" s="24"/>
      <c r="K45" s="28" t="s">
        <v>23</v>
      </c>
      <c r="L45">
        <v>2000</v>
      </c>
      <c r="M45">
        <f t="shared" si="2"/>
        <v>2010</v>
      </c>
    </row>
    <row r="46" spans="11:12" ht="12.75">
      <c r="K46" s="28" t="s">
        <v>9</v>
      </c>
      <c r="L46">
        <v>2005</v>
      </c>
    </row>
    <row r="47" spans="11:12" ht="12.75">
      <c r="K47" s="29" t="s">
        <v>10</v>
      </c>
      <c r="L47">
        <v>2010</v>
      </c>
    </row>
    <row r="51" spans="1:18" ht="12.75">
      <c r="A51" s="21"/>
      <c r="B51" s="24" t="s">
        <v>25</v>
      </c>
      <c r="C51" s="24" t="s">
        <v>26</v>
      </c>
      <c r="D51" s="23" t="s">
        <v>27</v>
      </c>
      <c r="E51" s="23" t="s">
        <v>28</v>
      </c>
      <c r="F51" s="23" t="s">
        <v>29</v>
      </c>
      <c r="G51" s="23" t="s">
        <v>30</v>
      </c>
      <c r="H51" s="23" t="s">
        <v>31</v>
      </c>
      <c r="L51" s="24" t="s">
        <v>25</v>
      </c>
      <c r="M51" s="24" t="s">
        <v>26</v>
      </c>
      <c r="N51" s="23" t="s">
        <v>27</v>
      </c>
      <c r="O51" s="23" t="s">
        <v>28</v>
      </c>
      <c r="P51" s="23" t="s">
        <v>29</v>
      </c>
      <c r="Q51" s="23" t="s">
        <v>30</v>
      </c>
      <c r="R51" s="23" t="s">
        <v>31</v>
      </c>
    </row>
    <row r="52" spans="1:18" ht="12.75">
      <c r="A52" s="25">
        <v>1960</v>
      </c>
      <c r="B52" s="3">
        <f>LOOKUP(_3034,$B$2:$B$15,C$2:C$15)</f>
        <v>33.178812979709704</v>
      </c>
      <c r="C52" s="3">
        <f>LOOKUP(_2024,$B$2:$B$15,$C2:$C15)</f>
        <v>42.49907699881035</v>
      </c>
      <c r="D52" s="3"/>
      <c r="E52" s="3"/>
      <c r="F52" s="3"/>
      <c r="G52" s="3"/>
      <c r="H52" s="3"/>
      <c r="J52" s="34"/>
      <c r="K52" s="28" t="s">
        <v>2</v>
      </c>
      <c r="N52" s="3" t="e">
        <f>LOOKUP(1965,year,$C2:$M2)</f>
        <v>#NAME?</v>
      </c>
      <c r="O52" s="3" t="e">
        <f>LOOKUP(1975,year,$C2:$M2)</f>
        <v>#NAME?</v>
      </c>
      <c r="P52" s="3" t="e">
        <f>LOOKUP(1985,year,$C2:$M2)</f>
        <v>#NAME?</v>
      </c>
      <c r="Q52" s="3" t="e">
        <f>LOOKUP(1995,year,$C2:$M2)</f>
        <v>#NAME?</v>
      </c>
      <c r="R52" s="3" t="e">
        <f>LOOKUP(2005,year,$C2:$M2)</f>
        <v>#NAME?</v>
      </c>
    </row>
    <row r="53" spans="1:18" ht="12.75">
      <c r="A53" s="26">
        <v>1965</v>
      </c>
      <c r="B53" s="3">
        <f>LOOKUP(_3539,$B$2:$B$15,D2:D$15)</f>
        <v>41.68451640928087</v>
      </c>
      <c r="C53" s="3">
        <f>LOOKUP(_2529,$B$2:$B$15,$D$2:$D$15)</f>
        <v>37.75008326426917</v>
      </c>
      <c r="D53" s="3">
        <f>LOOKUP(_1519,$B$2:$B$15,$D$2:$D$15)</f>
        <v>36.740611284332616</v>
      </c>
      <c r="E53" s="3"/>
      <c r="F53" s="3"/>
      <c r="G53" s="3"/>
      <c r="H53" s="3"/>
      <c r="J53" s="34"/>
      <c r="K53" s="28" t="s">
        <v>19</v>
      </c>
      <c r="M53" s="3" t="e">
        <f>LOOKUP(1960,year,$C$3:$M$3)</f>
        <v>#NAME?</v>
      </c>
      <c r="N53" s="3" t="e">
        <f>LOOKUP(1970,year,$C3:$M3)</f>
        <v>#NAME?</v>
      </c>
      <c r="O53" s="3" t="e">
        <f>LOOKUP(1980,year,$C3:$M3)</f>
        <v>#NAME?</v>
      </c>
      <c r="P53" s="3" t="e">
        <f>LOOKUP(1990,year,$C3:$M3)</f>
        <v>#NAME?</v>
      </c>
      <c r="Q53" s="3" t="e">
        <f>LOOKUP(2000,year,$C3:$M3)</f>
        <v>#NAME?</v>
      </c>
      <c r="R53" s="3" t="e">
        <f>LOOKUP(2010,year,$C3:$M3)</f>
        <v>#NAME?</v>
      </c>
    </row>
    <row r="54" spans="1:17" ht="12.75">
      <c r="A54" s="26">
        <v>1970</v>
      </c>
      <c r="B54" s="3">
        <f>LOOKUP(_4044,$B$2:$B$15,E$2:E$15)</f>
        <v>54.23161138593788</v>
      </c>
      <c r="C54" s="3">
        <f>LOOKUP(_3034,$B$2:$B$15,$E$2:$E$15)</f>
        <v>45.41298852959028</v>
      </c>
      <c r="D54" s="3">
        <f>LOOKUP(_2024,$B$2:$B$15,$E$2:$E$15)</f>
        <v>59.950558520230736</v>
      </c>
      <c r="E54" s="3"/>
      <c r="F54" s="3"/>
      <c r="G54" s="3"/>
      <c r="H54" s="3"/>
      <c r="J54" s="34"/>
      <c r="K54" s="28" t="s">
        <v>3</v>
      </c>
      <c r="M54" s="3" t="e">
        <f>LOOKUP(1965,year,$C4:$M4)</f>
        <v>#NAME?</v>
      </c>
      <c r="N54" s="3" t="e">
        <f>LOOKUP(1975,year,$C4:$M4)</f>
        <v>#NAME?</v>
      </c>
      <c r="O54" s="3" t="e">
        <f>LOOKUP(1985,year,$C4:$M4)</f>
        <v>#NAME?</v>
      </c>
      <c r="P54" s="3" t="e">
        <f>LOOKUP(1995,year,$C4:$M4)</f>
        <v>#NAME?</v>
      </c>
      <c r="Q54" s="3" t="e">
        <f>LOOKUP(2005,year,$C4:$M4)</f>
        <v>#NAME?</v>
      </c>
    </row>
    <row r="55" spans="1:18" ht="12.75">
      <c r="A55" s="26">
        <v>1975</v>
      </c>
      <c r="B55" s="3">
        <f>LOOKUP(_4549,$B$2:$B$15,F$2:F$15)</f>
        <v>53.17661137423676</v>
      </c>
      <c r="C55" s="3">
        <f>LOOKUP(_3539,$B$2:$B$15,$F$2:$F$15)</f>
        <v>50.85923580166274</v>
      </c>
      <c r="D55" s="3">
        <f>LOOKUP(_2529,$B$2:$B$15,$F$2:$F$15)</f>
        <v>49.54154818556395</v>
      </c>
      <c r="E55" s="3">
        <f>LOOKUP(_1519,$B$2:$B$15,$F$2:$F$15)</f>
        <v>39.64512378455637</v>
      </c>
      <c r="F55" s="3"/>
      <c r="G55" s="3"/>
      <c r="H55" s="3"/>
      <c r="J55" s="34"/>
      <c r="K55" s="28" t="s">
        <v>20</v>
      </c>
      <c r="L55" s="3" t="e">
        <f>LOOKUP(1960,year,$C$5:$M$5)</f>
        <v>#NAME?</v>
      </c>
      <c r="M55" s="3" t="e">
        <f>LOOKUP(1970,year,$C$5:$M$5)</f>
        <v>#NAME?</v>
      </c>
      <c r="N55" s="3" t="e">
        <f>LOOKUP(1980,year,$C5:$M5)</f>
        <v>#NAME?</v>
      </c>
      <c r="O55" s="3" t="e">
        <f>LOOKUP(1990,year,$C5:$M5)</f>
        <v>#NAME?</v>
      </c>
      <c r="P55" s="3" t="e">
        <f>LOOKUP(2000,year,$C5:$M5)</f>
        <v>#NAME?</v>
      </c>
      <c r="Q55" s="3" t="e">
        <f>LOOKUP(2010,year,$C5:$M5)</f>
        <v>#NAME?</v>
      </c>
      <c r="R55" s="3"/>
    </row>
    <row r="56" spans="1:18" ht="12.75">
      <c r="A56" s="26">
        <v>1980</v>
      </c>
      <c r="B56" s="3">
        <f>LOOKUP(_5054,$B$2:$B$15,G$2:G$15)</f>
        <v>53.20195313056697</v>
      </c>
      <c r="C56" s="3">
        <f>LOOKUP(_4044,$B$2:$B$15,$G$2:$G$15)</f>
        <v>59.34004520287339</v>
      </c>
      <c r="D56" s="3">
        <f>LOOKUP(_3034,$B$2:$B$15,$G$2:$G$15)</f>
        <v>54.61906332271843</v>
      </c>
      <c r="E56" s="3">
        <f>LOOKUP(_2024,$B$2:$B$15,$G$2:$G$15)</f>
        <v>65.48382651718134</v>
      </c>
      <c r="F56" s="3"/>
      <c r="G56" s="3"/>
      <c r="H56" s="3"/>
      <c r="J56" s="34"/>
      <c r="K56" s="28" t="s">
        <v>4</v>
      </c>
      <c r="L56" s="3" t="e">
        <f>LOOKUP(1965,year,$C6:$M6)</f>
        <v>#NAME?</v>
      </c>
      <c r="M56" s="3" t="e">
        <f>LOOKUP(1975,year,$C6:$M6)</f>
        <v>#NAME?</v>
      </c>
      <c r="N56" s="3" t="e">
        <f>LOOKUP(1985,year,$C6:$M6)</f>
        <v>#NAME?</v>
      </c>
      <c r="O56" s="3" t="e">
        <f>LOOKUP(1995,year,$C6:$M6)</f>
        <v>#NAME?</v>
      </c>
      <c r="P56" s="3" t="e">
        <f>LOOKUP(2005,year,$C6:$M6)</f>
        <v>#NAME?</v>
      </c>
      <c r="Q56" s="3"/>
      <c r="R56" s="3"/>
    </row>
    <row r="57" spans="1:18" ht="12.75">
      <c r="A57" s="26">
        <v>1985</v>
      </c>
      <c r="B57" s="3">
        <f>LOOKUP(_5559,$B$2:$B$15,H$2:H$15)</f>
        <v>42.621727708191194</v>
      </c>
      <c r="C57" s="3">
        <f>LOOKUP(_4549,$B$2:$B$15,$H$2:$H$15)</f>
        <v>60.19161462213533</v>
      </c>
      <c r="D57" s="3">
        <f>LOOKUP(_3539,$B$2:$B$15,$H$2:$H$15)</f>
        <v>62.94222436561034</v>
      </c>
      <c r="E57" s="3">
        <f>LOOKUP(_2529,$B$2:$B$15,$H$2:$H$15)</f>
        <v>62.91364212741307</v>
      </c>
      <c r="F57" s="3">
        <f>LOOKUP(_1519,$B$2:$B$15,$H$2:$H$15)</f>
        <v>36.59347970480219</v>
      </c>
      <c r="G57" s="3"/>
      <c r="H57" s="3"/>
      <c r="J57" s="34"/>
      <c r="K57" s="28" t="s">
        <v>5</v>
      </c>
      <c r="L57" s="3" t="e">
        <f>LOOKUP(1970,year,$C7:$M7)</f>
        <v>#NAME?</v>
      </c>
      <c r="M57" s="3" t="e">
        <f>LOOKUP(1980,year,$C7:$M7)</f>
        <v>#NAME?</v>
      </c>
      <c r="N57" s="3" t="e">
        <f>LOOKUP(1990,year,$C7:$M7)</f>
        <v>#NAME?</v>
      </c>
      <c r="O57" s="3" t="e">
        <f>LOOKUP(2000,year,$C7:$M7)</f>
        <v>#NAME?</v>
      </c>
      <c r="P57" s="3" t="e">
        <f>LOOKUP(2010,year,$C7:$M7)</f>
        <v>#NAME?</v>
      </c>
      <c r="Q57" s="3"/>
      <c r="R57" s="3"/>
    </row>
    <row r="58" spans="1:18" ht="12.75">
      <c r="A58" s="26">
        <v>1990</v>
      </c>
      <c r="B58" s="3">
        <f>LOOKUP(_6064,$B$2:$B$15,I$2:I$15)</f>
        <v>26.16177553694469</v>
      </c>
      <c r="C58" s="3">
        <f>LOOKUP(_5054,$B$2:$B$15,$I$2:$I$15)</f>
        <v>57.426105278002424</v>
      </c>
      <c r="D58" s="3">
        <f>LOOKUP(_4044,$B$2:$B$15,$I$2:$I$15)</f>
        <v>69.00005376223902</v>
      </c>
      <c r="E58" s="3">
        <f>LOOKUP(_3034,$B$2:$B$15,$I$2:$I$15)</f>
        <v>64.81418661543591</v>
      </c>
      <c r="F58" s="3">
        <f>LOOKUP(_2024,$B$2:$B$15,$I$2:$I$15)</f>
        <v>68.27135931551037</v>
      </c>
      <c r="G58" s="3"/>
      <c r="H58" s="3"/>
      <c r="J58" s="34"/>
      <c r="K58" s="28" t="s">
        <v>6</v>
      </c>
      <c r="L58" s="3" t="e">
        <f>LOOKUP(1975,year,$C8:$M8)</f>
        <v>#NAME?</v>
      </c>
      <c r="M58" s="3" t="e">
        <f>LOOKUP(1985,year,$C8:$M8)</f>
        <v>#NAME?</v>
      </c>
      <c r="N58" s="3" t="e">
        <f>LOOKUP(1995,year,$C8:$M8)</f>
        <v>#NAME?</v>
      </c>
      <c r="O58" s="3" t="e">
        <f>LOOKUP(2005,year,$C8:$M8)</f>
        <v>#NAME?</v>
      </c>
      <c r="P58" s="3"/>
      <c r="Q58" s="3"/>
      <c r="R58" s="3"/>
    </row>
    <row r="59" spans="1:18" ht="12.75">
      <c r="A59" s="26">
        <v>1995</v>
      </c>
      <c r="B59" s="3">
        <f>LOOKUP(_6569,$B$2:$B$15,J$2:J$15)</f>
        <v>12.465798684034052</v>
      </c>
      <c r="C59" s="3">
        <f>LOOKUP(_5559,$B$2:$B$15,$J$2:$J$15)</f>
        <v>45.88493698536496</v>
      </c>
      <c r="D59" s="3">
        <f>LOOKUP(_4549,$B$2:$B$15,$J$2:$J$15)</f>
        <v>68.61064766318053</v>
      </c>
      <c r="E59" s="3">
        <f>LOOKUP(_3539,$B$2:$B$15,$J$2:$J$15)</f>
        <v>68.10234920678138</v>
      </c>
      <c r="F59" s="3">
        <f>LOOKUP(_2529,$B$2:$B$15,$J$2:$J$15)</f>
        <v>66.08141553049731</v>
      </c>
      <c r="G59" s="3">
        <f>LOOKUP(_1519,$B$2:$B$15,$J$2:$J$15)</f>
        <v>31.21284212888296</v>
      </c>
      <c r="H59" s="3"/>
      <c r="J59" s="34"/>
      <c r="K59" s="28" t="s">
        <v>21</v>
      </c>
      <c r="L59" s="3" t="e">
        <f>LOOKUP(1980,year,$C9:$M9)</f>
        <v>#NAME?</v>
      </c>
      <c r="M59" s="3" t="e">
        <f>LOOKUP(1990,year,$C9:$M9)</f>
        <v>#NAME?</v>
      </c>
      <c r="N59" s="3" t="e">
        <f>LOOKUP(2000,year,$C9:$M9)</f>
        <v>#NAME?</v>
      </c>
      <c r="O59" s="3" t="e">
        <f>LOOKUP(2010,year,$C9:$M9)</f>
        <v>#NAME?</v>
      </c>
      <c r="P59" s="3"/>
      <c r="Q59" s="3"/>
      <c r="R59" s="3"/>
    </row>
    <row r="60" spans="1:18" ht="12.75">
      <c r="A60" s="26">
        <v>2000</v>
      </c>
      <c r="B60" s="3">
        <f>LOOKUP(_7074,$B$2:$B$15,K$2:K$15)</f>
        <v>6.365273659786139</v>
      </c>
      <c r="C60" s="3">
        <f>LOOKUP(_6064,$B$2:$B$15,$K$2:$K$15)</f>
        <v>26.464589536665535</v>
      </c>
      <c r="D60" s="3">
        <f>LOOKUP(_5054,$B$2:$B$15,$K$2:$K$15)</f>
        <v>63.82016921943189</v>
      </c>
      <c r="E60" s="3">
        <f>LOOKUP(_4044,$B$2:$B$15,$K$2:$K$15)</f>
        <v>71.11008881591545</v>
      </c>
      <c r="F60" s="3">
        <f>LOOKUP(_3034,$B$2:$B$15,$K$2:$K$15)</f>
        <v>66.10369310477255</v>
      </c>
      <c r="G60" s="3">
        <f>LOOKUP(_2024,$B$2:$B$15,$K$2:$K$15)</f>
        <v>60.773966351654764</v>
      </c>
      <c r="H60" s="3"/>
      <c r="J60" s="34"/>
      <c r="K60" s="28" t="s">
        <v>7</v>
      </c>
      <c r="L60" s="3" t="e">
        <f>LOOKUP(1985,year,$C10:$M10)</f>
        <v>#NAME?</v>
      </c>
      <c r="M60" s="3" t="e">
        <f>LOOKUP(1995,year,$C10:$M10)</f>
        <v>#NAME?</v>
      </c>
      <c r="N60" s="3" t="e">
        <f>LOOKUP(2005,year,$C10:$M10)</f>
        <v>#NAME?</v>
      </c>
      <c r="O60" s="3"/>
      <c r="P60" s="3"/>
      <c r="Q60" s="3"/>
      <c r="R60" s="3"/>
    </row>
    <row r="61" spans="1:18" ht="12.75">
      <c r="A61" s="26">
        <v>2005</v>
      </c>
      <c r="B61" s="3" t="e">
        <f>LOOKUP(_7579,$B$2:$B$15,L$2:L$15)</f>
        <v>#NAME?</v>
      </c>
      <c r="C61" s="3">
        <f>LOOKUP(_6569,$B$2:$B$15,$L$2:$L$15)</f>
        <v>14.574986678821395</v>
      </c>
      <c r="D61" s="3">
        <f>LOOKUP(_5559,$B$2:$B$15,$L$2:$L$15)</f>
        <v>53.68521408504115</v>
      </c>
      <c r="E61" s="3">
        <f>LOOKUP(_4549,$B$2:$B$15,$L$2:$L$15)</f>
        <v>71.87704613157712</v>
      </c>
      <c r="F61" s="3">
        <f>LOOKUP(_3539,$B$2:$B$15,$L$2:$L$15)</f>
        <v>69.08732608619528</v>
      </c>
      <c r="G61" s="3">
        <f>LOOKUP(_2529,$B$2:$B$15,$L$2:$L$15)</f>
        <v>68.77626648460996</v>
      </c>
      <c r="H61" s="3">
        <f>LOOKUP(_1519,$B$2:$B$15,$L$2:$L$15)</f>
        <v>27.959890978562512</v>
      </c>
      <c r="J61" s="34"/>
      <c r="K61" s="28" t="s">
        <v>22</v>
      </c>
      <c r="L61" s="3" t="e">
        <f>LOOKUP(1990,year,$C11:$M11)</f>
        <v>#NAME?</v>
      </c>
      <c r="M61" s="3" t="e">
        <f>LOOKUP(2000,year,$C11:$M11)</f>
        <v>#NAME?</v>
      </c>
      <c r="N61" s="3" t="e">
        <f>LOOKUP(2010,year,$C11:$M11)</f>
        <v>#NAME?</v>
      </c>
      <c r="O61" s="3"/>
      <c r="P61" s="3"/>
      <c r="Q61" s="3"/>
      <c r="R61" s="3"/>
    </row>
    <row r="62" spans="1:18" ht="12.75">
      <c r="A62" s="27">
        <v>2010</v>
      </c>
      <c r="B62" s="3">
        <f>LOOKUP(_8099,$B$2:$B$15,M$2:M$15)</f>
        <v>2.70417256892016</v>
      </c>
      <c r="C62" s="3">
        <f>LOOKUP(_7074,$B$2:$B$15,$M$2:$M$15)</f>
        <v>11.193660626190205</v>
      </c>
      <c r="D62" s="3">
        <f>LOOKUP(_6064,$B$2:$B$15,$M$2:$M$15)</f>
        <v>36.24735553830463</v>
      </c>
      <c r="E62" s="3">
        <f>LOOKUP(_5054,$B$2:$B$15,$M$2:$M$15)</f>
        <v>69.60758398786804</v>
      </c>
      <c r="F62" s="3">
        <f>LOOKUP(_4044,$B$2:$B$15,$M$2:$M$15)</f>
        <v>73.37719879423743</v>
      </c>
      <c r="G62" s="3">
        <f>LOOKUP(_3034,$B$2:$B$15,$M$2:$M$15)</f>
        <v>69.3443958766209</v>
      </c>
      <c r="H62" s="3">
        <f>LOOKUP(_2024,$B$2:$B$15,$M$2:$M$15)</f>
        <v>59.51667407046868</v>
      </c>
      <c r="J62" s="34"/>
      <c r="K62" s="28" t="s">
        <v>8</v>
      </c>
      <c r="L62" s="3" t="e">
        <f>LOOKUP(1995,year,$C12:$M12)</f>
        <v>#NAME?</v>
      </c>
      <c r="M62" s="3" t="e">
        <f>LOOKUP(2005,year,$C12:$M12)</f>
        <v>#NAME?</v>
      </c>
      <c r="N62" s="3"/>
      <c r="O62" s="3"/>
      <c r="P62" s="3"/>
      <c r="Q62" s="3"/>
      <c r="R62" s="3"/>
    </row>
    <row r="63" spans="10:18" ht="12.75">
      <c r="J63" s="34"/>
      <c r="K63" s="28" t="s">
        <v>23</v>
      </c>
      <c r="L63" s="3" t="e">
        <f>LOOKUP(2000,year,$C13:$M13)</f>
        <v>#NAME?</v>
      </c>
      <c r="M63" s="3" t="e">
        <f>LOOKUP(2010,year,$C13:$M13)</f>
        <v>#NAME?</v>
      </c>
      <c r="N63" s="3"/>
      <c r="O63" s="3"/>
      <c r="P63" s="3"/>
      <c r="Q63" s="3"/>
      <c r="R63" s="3"/>
    </row>
    <row r="64" spans="10:18" ht="12.75">
      <c r="J64" s="34"/>
      <c r="K64" s="28" t="s">
        <v>9</v>
      </c>
      <c r="L64" s="3" t="e">
        <f>LOOKUP(2005,year,$C14:$M14)</f>
        <v>#NAME?</v>
      </c>
      <c r="M64" s="3"/>
      <c r="N64" s="3"/>
      <c r="O64" s="3"/>
      <c r="P64" s="3"/>
      <c r="Q64" s="3"/>
      <c r="R64" s="3"/>
    </row>
    <row r="65" spans="10:18" ht="12.75">
      <c r="J65" s="34"/>
      <c r="K65" s="29" t="s">
        <v>10</v>
      </c>
      <c r="L65" s="3" t="e">
        <f>LOOKUP(2010,year,$C15:$M15)</f>
        <v>#NAME?</v>
      </c>
      <c r="M65" s="3"/>
      <c r="N65" s="3"/>
      <c r="O65" s="3"/>
      <c r="P65" s="3"/>
      <c r="Q65" s="3"/>
      <c r="R65" s="3"/>
    </row>
    <row r="66" spans="12:18" ht="12.75">
      <c r="L66" s="3"/>
      <c r="M66" s="3"/>
      <c r="N66" s="3"/>
      <c r="O66" s="3"/>
      <c r="P66" s="3"/>
      <c r="Q66" s="3"/>
      <c r="R66" s="3"/>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X40"/>
  <sheetViews>
    <sheetView tabSelected="1" zoomScalePageLayoutView="0" workbookViewId="0" topLeftCell="A1">
      <selection activeCell="A1" sqref="A1"/>
    </sheetView>
  </sheetViews>
  <sheetFormatPr defaultColWidth="9.140625" defaultRowHeight="12.75"/>
  <sheetData>
    <row r="1" s="36" customFormat="1" ht="12.75">
      <c r="A1" s="37" t="s">
        <v>40</v>
      </c>
    </row>
    <row r="2" spans="1:2" s="36" customFormat="1" ht="12.75">
      <c r="A2" s="36" t="s">
        <v>41</v>
      </c>
      <c r="B2" s="36" t="s">
        <v>34</v>
      </c>
    </row>
    <row r="3" s="36" customFormat="1" ht="12.75">
      <c r="A3" s="36" t="s">
        <v>42</v>
      </c>
    </row>
    <row r="4" s="36" customFormat="1" ht="12.75">
      <c r="A4" s="36" t="s">
        <v>43</v>
      </c>
    </row>
    <row r="5" s="36" customFormat="1" ht="12.75"/>
    <row r="6" spans="2:24" ht="12.75">
      <c r="B6" s="35" t="s">
        <v>34</v>
      </c>
      <c r="C6" s="35"/>
      <c r="D6" s="35"/>
      <c r="E6" s="35"/>
      <c r="F6" s="35"/>
      <c r="G6" s="35"/>
      <c r="H6" s="35"/>
      <c r="I6" s="35"/>
      <c r="J6" s="35"/>
      <c r="K6" s="35"/>
      <c r="L6" s="35"/>
      <c r="M6" s="35"/>
      <c r="N6" s="35"/>
      <c r="O6" s="35"/>
      <c r="P6" s="35"/>
      <c r="Q6" s="35"/>
      <c r="R6" s="35"/>
      <c r="S6" s="35"/>
      <c r="T6" s="35"/>
      <c r="U6" s="35"/>
      <c r="V6" s="35"/>
      <c r="W6" s="35"/>
      <c r="X6" s="35"/>
    </row>
    <row r="8" spans="2:24" ht="12.75">
      <c r="B8" s="35" t="s">
        <v>35</v>
      </c>
      <c r="C8" s="35"/>
      <c r="D8" s="35"/>
      <c r="E8" s="35"/>
      <c r="F8" s="35"/>
      <c r="G8" s="35"/>
      <c r="H8" s="35"/>
      <c r="I8" s="35"/>
      <c r="J8" s="35"/>
      <c r="K8" s="35"/>
      <c r="L8" s="35"/>
      <c r="N8" s="35" t="s">
        <v>39</v>
      </c>
      <c r="O8" s="35"/>
      <c r="P8" s="35"/>
      <c r="Q8" s="35"/>
      <c r="R8" s="35"/>
      <c r="S8" s="35"/>
      <c r="T8" s="35"/>
      <c r="U8" s="35"/>
      <c r="V8" s="35"/>
      <c r="W8" s="35"/>
      <c r="X8" s="35"/>
    </row>
    <row r="36" ht="12.75">
      <c r="B36" t="s">
        <v>36</v>
      </c>
    </row>
    <row r="37" ht="12.75">
      <c r="B37" t="s">
        <v>37</v>
      </c>
    </row>
    <row r="39" ht="12.75">
      <c r="B39" t="s">
        <v>38</v>
      </c>
    </row>
    <row r="40" ht="12.75">
      <c r="B40" t="s">
        <v>33</v>
      </c>
    </row>
  </sheetData>
  <sheetProtection/>
  <mergeCells count="3">
    <mergeCell ref="B6:X6"/>
    <mergeCell ref="B8:L8"/>
    <mergeCell ref="N8:X8"/>
  </mergeCells>
  <hyperlinks>
    <hyperlink ref="A1" r:id="rId1" display="http://dx.doi.org/10.1787/pension_glance-2015-en"/>
  </hyperlinks>
  <printOptions/>
  <pageMargins left="0.7" right="0.7" top="0.75" bottom="0.75" header="0.3" footer="0.3"/>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dimension ref="A1:Q21"/>
  <sheetViews>
    <sheetView zoomScale="85" zoomScaleNormal="85" zoomScalePageLayoutView="0" workbookViewId="0" topLeftCell="A1">
      <selection activeCell="A1" sqref="A1"/>
    </sheetView>
  </sheetViews>
  <sheetFormatPr defaultColWidth="9.140625" defaultRowHeight="12.75"/>
  <sheetData>
    <row r="1" s="36" customFormat="1" ht="12.75">
      <c r="A1" s="37" t="s">
        <v>40</v>
      </c>
    </row>
    <row r="2" spans="1:2" s="36" customFormat="1" ht="12.75">
      <c r="A2" s="36" t="s">
        <v>41</v>
      </c>
      <c r="B2" s="36" t="s">
        <v>34</v>
      </c>
    </row>
    <row r="3" s="36" customFormat="1" ht="12.75">
      <c r="A3" s="36" t="s">
        <v>42</v>
      </c>
    </row>
    <row r="4" s="36" customFormat="1" ht="12.75">
      <c r="A4" s="36" t="s">
        <v>43</v>
      </c>
    </row>
    <row r="5" s="36" customFormat="1" ht="12.75"/>
    <row r="6" spans="2:17" ht="12.75">
      <c r="B6" s="24" t="s">
        <v>25</v>
      </c>
      <c r="C6" s="24" t="s">
        <v>26</v>
      </c>
      <c r="D6" s="23" t="s">
        <v>27</v>
      </c>
      <c r="E6" s="23" t="s">
        <v>28</v>
      </c>
      <c r="F6" s="23" t="s">
        <v>29</v>
      </c>
      <c r="G6" s="23" t="s">
        <v>30</v>
      </c>
      <c r="H6" s="23" t="s">
        <v>31</v>
      </c>
      <c r="K6" s="24" t="s">
        <v>25</v>
      </c>
      <c r="L6" s="24" t="s">
        <v>26</v>
      </c>
      <c r="M6" s="23" t="s">
        <v>27</v>
      </c>
      <c r="N6" s="23" t="s">
        <v>28</v>
      </c>
      <c r="O6" s="23" t="s">
        <v>29</v>
      </c>
      <c r="P6" s="23" t="s">
        <v>30</v>
      </c>
      <c r="Q6" s="23" t="s">
        <v>31</v>
      </c>
    </row>
    <row r="7" spans="1:17" ht="12.75">
      <c r="A7" s="28" t="s">
        <v>2</v>
      </c>
      <c r="D7" s="3">
        <v>49.703072553576035</v>
      </c>
      <c r="E7" s="3">
        <v>38.86508593407663</v>
      </c>
      <c r="F7" s="3">
        <v>31.657375690776217</v>
      </c>
      <c r="G7" s="3">
        <v>32.74883053252446</v>
      </c>
      <c r="H7" s="3">
        <v>28.618782886118154</v>
      </c>
      <c r="J7" s="28" t="s">
        <v>2</v>
      </c>
      <c r="M7" s="3">
        <v>33.189220953660175</v>
      </c>
      <c r="N7" s="3">
        <v>34.02221673660824</v>
      </c>
      <c r="O7" s="3">
        <v>28.70547608144981</v>
      </c>
      <c r="P7" s="3">
        <v>25.72026832459084</v>
      </c>
      <c r="Q7" s="3">
        <v>23.628155969760343</v>
      </c>
    </row>
    <row r="8" spans="1:17" ht="12.75">
      <c r="A8" s="28" t="s">
        <v>19</v>
      </c>
      <c r="C8" s="3"/>
      <c r="D8" s="3">
        <v>77.12623645509707</v>
      </c>
      <c r="E8" s="3">
        <v>70.47615734023826</v>
      </c>
      <c r="F8" s="3">
        <v>70.28941064744473</v>
      </c>
      <c r="G8" s="3">
        <v>66.7423914766491</v>
      </c>
      <c r="H8" s="3">
        <v>59.514408228333174</v>
      </c>
      <c r="J8" s="28" t="s">
        <v>19</v>
      </c>
      <c r="L8" s="3"/>
      <c r="M8" s="3">
        <v>58.110082282424216</v>
      </c>
      <c r="N8" s="3">
        <v>58.833303792369406</v>
      </c>
      <c r="O8" s="3">
        <v>60.282498811229935</v>
      </c>
      <c r="P8" s="3">
        <v>53.77722880709217</v>
      </c>
      <c r="Q8" s="3">
        <v>51.05343058984574</v>
      </c>
    </row>
    <row r="9" spans="1:17" ht="12.75">
      <c r="A9" s="28" t="s">
        <v>3</v>
      </c>
      <c r="C9" s="3">
        <v>92.78580464744655</v>
      </c>
      <c r="D9" s="3">
        <v>86.8231764261728</v>
      </c>
      <c r="E9" s="3">
        <v>83.7174137810485</v>
      </c>
      <c r="F9" s="3">
        <v>84.39367340937822</v>
      </c>
      <c r="G9" s="3">
        <v>83.01468386131015</v>
      </c>
      <c r="H9" s="3">
        <v>79.49859188445343</v>
      </c>
      <c r="J9" s="28" t="s">
        <v>3</v>
      </c>
      <c r="L9" s="3">
        <v>37.829868789621116</v>
      </c>
      <c r="M9" s="3">
        <v>46.21689847077513</v>
      </c>
      <c r="N9" s="3">
        <v>56.432801569929524</v>
      </c>
      <c r="O9" s="3">
        <v>59.296067263541495</v>
      </c>
      <c r="P9" s="3">
        <v>62.70389308431705</v>
      </c>
      <c r="Q9" s="3">
        <v>63.90639903092388</v>
      </c>
    </row>
    <row r="10" spans="1:17" ht="12.75">
      <c r="A10" s="28" t="s">
        <v>20</v>
      </c>
      <c r="B10" s="3"/>
      <c r="C10" s="3">
        <v>96.15341365461848</v>
      </c>
      <c r="D10" s="3">
        <v>90.09957482896192</v>
      </c>
      <c r="E10" s="3">
        <v>91.27984645952775</v>
      </c>
      <c r="F10" s="3">
        <v>90.44726137551213</v>
      </c>
      <c r="G10" s="3">
        <v>85.99361262927854</v>
      </c>
      <c r="H10" s="3"/>
      <c r="J10" s="28" t="s">
        <v>20</v>
      </c>
      <c r="K10" s="3"/>
      <c r="L10" s="3">
        <v>45.174851600510145</v>
      </c>
      <c r="M10" s="3">
        <v>51.82967466452432</v>
      </c>
      <c r="N10" s="3">
        <v>60.154425956812005</v>
      </c>
      <c r="O10" s="3">
        <v>61.339318140721424</v>
      </c>
      <c r="P10" s="3">
        <v>63.39103981045191</v>
      </c>
      <c r="Q10" s="3"/>
    </row>
    <row r="11" spans="1:17" ht="12.75">
      <c r="A11" s="28" t="s">
        <v>4</v>
      </c>
      <c r="B11" s="3">
        <v>94.15090343288203</v>
      </c>
      <c r="C11" s="3">
        <v>91.2865014544641</v>
      </c>
      <c r="D11" s="3">
        <v>90.05209038498721</v>
      </c>
      <c r="E11" s="3">
        <v>89.87002402773435</v>
      </c>
      <c r="F11" s="3">
        <v>89.8790986310496</v>
      </c>
      <c r="G11" s="3">
        <v>87.68939636387384</v>
      </c>
      <c r="H11" s="3"/>
      <c r="J11" s="28" t="s">
        <v>4</v>
      </c>
      <c r="K11" s="3">
        <v>41.72695816294432</v>
      </c>
      <c r="L11" s="3">
        <v>48.52810418177093</v>
      </c>
      <c r="M11" s="3">
        <v>59.11683931906585</v>
      </c>
      <c r="N11" s="3">
        <v>63.19111152837992</v>
      </c>
      <c r="O11" s="3">
        <v>64.69560638186248</v>
      </c>
      <c r="P11" s="3">
        <v>66.09799414503028</v>
      </c>
      <c r="Q11" s="3"/>
    </row>
    <row r="12" spans="1:17" ht="12.75">
      <c r="A12" s="28" t="s">
        <v>5</v>
      </c>
      <c r="B12" s="3">
        <v>95.66400612099397</v>
      </c>
      <c r="C12" s="3">
        <v>91.34775572452443</v>
      </c>
      <c r="D12" s="3">
        <v>92.24940873992901</v>
      </c>
      <c r="E12" s="3">
        <v>90.09225229161025</v>
      </c>
      <c r="F12" s="3">
        <v>87.27024661436205</v>
      </c>
      <c r="G12" s="3"/>
      <c r="H12" s="3"/>
      <c r="J12" s="28" t="s">
        <v>5</v>
      </c>
      <c r="K12" s="3">
        <v>54.36015096347282</v>
      </c>
      <c r="L12" s="3">
        <v>57.376852048372065</v>
      </c>
      <c r="M12" s="3">
        <v>65.86838365285016</v>
      </c>
      <c r="N12" s="3">
        <v>67.1747311654898</v>
      </c>
      <c r="O12" s="3">
        <v>68.26787729425227</v>
      </c>
      <c r="P12" s="3"/>
      <c r="Q12" s="3"/>
    </row>
    <row r="13" spans="1:17" ht="12.75">
      <c r="A13" s="28" t="s">
        <v>6</v>
      </c>
      <c r="B13" s="3">
        <v>89.77171768886747</v>
      </c>
      <c r="C13" s="3">
        <v>89.04876909247525</v>
      </c>
      <c r="D13" s="3">
        <v>88.39669508162619</v>
      </c>
      <c r="E13" s="3">
        <v>87.194035400336</v>
      </c>
      <c r="F13" s="3">
        <v>85.66204593364893</v>
      </c>
      <c r="G13" s="3"/>
      <c r="H13" s="3"/>
      <c r="J13" s="28" t="s">
        <v>6</v>
      </c>
      <c r="K13" s="3">
        <v>51.17325201669587</v>
      </c>
      <c r="L13" s="3">
        <v>57.46066121404028</v>
      </c>
      <c r="M13" s="3">
        <v>65.0687228294198</v>
      </c>
      <c r="N13" s="3">
        <v>68.0825946219676</v>
      </c>
      <c r="O13" s="3">
        <v>69.3205451015136</v>
      </c>
      <c r="P13" s="3"/>
      <c r="Q13" s="3"/>
    </row>
    <row r="14" spans="1:17" ht="12.75">
      <c r="A14" s="28" t="s">
        <v>21</v>
      </c>
      <c r="B14" s="3">
        <v>88.91218462025775</v>
      </c>
      <c r="C14" s="3">
        <v>86.36169431694162</v>
      </c>
      <c r="D14" s="3">
        <v>83.83379174418894</v>
      </c>
      <c r="E14" s="3">
        <v>81.797090203866</v>
      </c>
      <c r="F14" s="3"/>
      <c r="G14" s="3"/>
      <c r="H14" s="3"/>
      <c r="J14" s="28" t="s">
        <v>21</v>
      </c>
      <c r="K14" s="3">
        <v>51.553268103018155</v>
      </c>
      <c r="L14" s="3">
        <v>55.222420288049825</v>
      </c>
      <c r="M14" s="3">
        <v>60.93736768431345</v>
      </c>
      <c r="N14" s="3">
        <v>65.5074760271909</v>
      </c>
      <c r="O14" s="3"/>
      <c r="P14" s="3"/>
      <c r="Q14" s="3"/>
    </row>
    <row r="15" spans="1:17" ht="12.75">
      <c r="A15" s="28" t="s">
        <v>7</v>
      </c>
      <c r="B15" s="3">
        <v>74.2422110949249</v>
      </c>
      <c r="C15" s="3">
        <v>70.65593482014509</v>
      </c>
      <c r="D15" s="3">
        <v>72.7968551190221</v>
      </c>
      <c r="E15" s="3">
        <v>75.09543501961204</v>
      </c>
      <c r="F15" s="3"/>
      <c r="G15" s="3"/>
      <c r="H15" s="3"/>
      <c r="J15" s="28" t="s">
        <v>7</v>
      </c>
      <c r="K15" s="3">
        <v>40.64909577945694</v>
      </c>
      <c r="L15" s="3">
        <v>43.4360346814327</v>
      </c>
      <c r="M15" s="3">
        <v>51.28893467265727</v>
      </c>
      <c r="N15" s="3">
        <v>58.32721608586817</v>
      </c>
      <c r="O15" s="3"/>
      <c r="P15" s="3"/>
      <c r="Q15" s="3"/>
    </row>
    <row r="16" spans="1:17" ht="12.75">
      <c r="A16" s="28" t="s">
        <v>22</v>
      </c>
      <c r="B16" s="3">
        <v>48.300197212442896</v>
      </c>
      <c r="C16" s="3">
        <v>45.200651907828565</v>
      </c>
      <c r="D16" s="3">
        <v>51.56092362341228</v>
      </c>
      <c r="E16" s="3"/>
      <c r="F16" s="3"/>
      <c r="G16" s="3"/>
      <c r="H16" s="3"/>
      <c r="J16" s="28" t="s">
        <v>22</v>
      </c>
      <c r="K16" s="3">
        <v>25.52810396197829</v>
      </c>
      <c r="L16" s="3">
        <v>25.559066245060386</v>
      </c>
      <c r="M16" s="3">
        <v>34.51372680619871</v>
      </c>
      <c r="N16" s="3"/>
      <c r="O16" s="3"/>
      <c r="P16" s="3"/>
      <c r="Q16" s="3"/>
    </row>
    <row r="17" spans="1:17" ht="12.75">
      <c r="A17" s="28" t="s">
        <v>8</v>
      </c>
      <c r="B17" s="3">
        <v>23.488193036300146</v>
      </c>
      <c r="C17" s="3">
        <v>26.222795839963748</v>
      </c>
      <c r="D17" s="3">
        <v>30.212577992284984</v>
      </c>
      <c r="E17" s="3"/>
      <c r="F17" s="3"/>
      <c r="G17" s="3"/>
      <c r="H17" s="3"/>
      <c r="J17" s="28" t="s">
        <v>8</v>
      </c>
      <c r="K17" s="3">
        <v>12.16396321523166</v>
      </c>
      <c r="L17" s="3">
        <v>14.053705172573528</v>
      </c>
      <c r="M17" s="3">
        <v>18.051724934880838</v>
      </c>
      <c r="N17" s="3"/>
      <c r="O17" s="3"/>
      <c r="P17" s="3"/>
      <c r="Q17" s="3"/>
    </row>
    <row r="18" spans="1:17" ht="12.75">
      <c r="A18" s="28" t="s">
        <v>23</v>
      </c>
      <c r="B18" s="3">
        <v>13.867770041195165</v>
      </c>
      <c r="C18" s="3">
        <v>17.048564958489667</v>
      </c>
      <c r="D18" s="3"/>
      <c r="E18" s="3"/>
      <c r="F18" s="3"/>
      <c r="G18" s="3"/>
      <c r="H18" s="3"/>
      <c r="J18" s="28" t="s">
        <v>23</v>
      </c>
      <c r="K18" s="3">
        <v>6.314292878109244</v>
      </c>
      <c r="L18" s="3">
        <v>10.633408852641049</v>
      </c>
      <c r="M18" s="3"/>
      <c r="N18" s="3"/>
      <c r="O18" s="3"/>
      <c r="P18" s="3"/>
      <c r="Q18" s="3"/>
    </row>
    <row r="19" spans="1:17" ht="12.75">
      <c r="A19" s="28" t="s">
        <v>9</v>
      </c>
      <c r="B19" s="3">
        <v>11.383862912726714</v>
      </c>
      <c r="C19" s="3">
        <v>15.2291212225882</v>
      </c>
      <c r="D19" s="3"/>
      <c r="E19" s="3"/>
      <c r="F19" s="3"/>
      <c r="G19" s="3"/>
      <c r="H19" s="3"/>
      <c r="J19" s="28" t="s">
        <v>9</v>
      </c>
      <c r="K19" s="3">
        <v>2.8133752382990576</v>
      </c>
      <c r="L19" s="3">
        <v>7.6505270118715645</v>
      </c>
      <c r="M19" s="3"/>
      <c r="N19" s="3"/>
      <c r="O19" s="3"/>
      <c r="P19" s="3"/>
      <c r="Q19" s="3"/>
    </row>
    <row r="20" spans="1:17" ht="12.75">
      <c r="A20" s="29" t="s">
        <v>10</v>
      </c>
      <c r="B20" s="3">
        <v>6.812761343108543</v>
      </c>
      <c r="C20" s="3"/>
      <c r="D20" s="3"/>
      <c r="E20" s="3"/>
      <c r="F20" s="3"/>
      <c r="G20" s="3"/>
      <c r="H20" s="3"/>
      <c r="J20" s="29" t="s">
        <v>10</v>
      </c>
      <c r="K20" s="3">
        <v>1.9130835869498302</v>
      </c>
      <c r="L20" s="3"/>
      <c r="M20" s="3"/>
      <c r="N20" s="3"/>
      <c r="O20" s="3"/>
      <c r="P20" s="3"/>
      <c r="Q20" s="3"/>
    </row>
    <row r="21" spans="2:8" ht="12.75">
      <c r="B21" s="3"/>
      <c r="C21" s="3"/>
      <c r="D21" s="3"/>
      <c r="E21" s="3"/>
      <c r="F21" s="3"/>
      <c r="G21" s="3"/>
      <c r="H21" s="3"/>
    </row>
  </sheetData>
  <sheetProtection/>
  <hyperlinks>
    <hyperlink ref="A1" r:id="rId1" display="http://dx.doi.org/10.1787/pension_glance-2015-en"/>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2012-04-24T15:32:44Z</dcterms:created>
  <dcterms:modified xsi:type="dcterms:W3CDTF">2015-11-10T11:19:28Z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